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/>
  </bookViews>
  <sheets>
    <sheet name="SAŽETAK" sheetId="1" r:id="rId1"/>
    <sheet name=" Račun prihoda i rashoda" sheetId="3" r:id="rId2"/>
    <sheet name="Rashodi i prihodi prema izvoru" sheetId="8" r:id="rId3"/>
    <sheet name="POSEBNI DIO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" i="12" l="1"/>
  <c r="E162" i="12"/>
  <c r="F159" i="12"/>
  <c r="F158" i="12"/>
  <c r="E105" i="12"/>
  <c r="F105" i="12" s="1"/>
  <c r="C105" i="12"/>
  <c r="C104" i="12"/>
  <c r="D178" i="12"/>
  <c r="D177" i="12" s="1"/>
  <c r="E172" i="12"/>
  <c r="E171" i="12" s="1"/>
  <c r="G179" i="12"/>
  <c r="F179" i="12"/>
  <c r="E179" i="12"/>
  <c r="G173" i="12"/>
  <c r="F173" i="12"/>
  <c r="C173" i="12"/>
  <c r="D171" i="12"/>
  <c r="G152" i="12"/>
  <c r="G151" i="12" s="1"/>
  <c r="E152" i="12"/>
  <c r="D152" i="12"/>
  <c r="D151" i="12" s="1"/>
  <c r="E151" i="12"/>
  <c r="C150" i="12"/>
  <c r="G146" i="12"/>
  <c r="E146" i="12"/>
  <c r="D146" i="12"/>
  <c r="E134" i="12"/>
  <c r="E133" i="12" s="1"/>
  <c r="D134" i="12"/>
  <c r="C134" i="12"/>
  <c r="C133" i="12" s="1"/>
  <c r="D133" i="12"/>
  <c r="F132" i="12"/>
  <c r="E131" i="12"/>
  <c r="D131" i="12"/>
  <c r="C131" i="12"/>
  <c r="F130" i="12"/>
  <c r="E129" i="12"/>
  <c r="D129" i="12"/>
  <c r="C129" i="12"/>
  <c r="F128" i="12"/>
  <c r="E127" i="12"/>
  <c r="E126" i="12" s="1"/>
  <c r="D127" i="12"/>
  <c r="C127" i="12"/>
  <c r="C126" i="12" s="1"/>
  <c r="E119" i="12"/>
  <c r="E118" i="12" s="1"/>
  <c r="D119" i="12"/>
  <c r="D118" i="12" s="1"/>
  <c r="C119" i="12"/>
  <c r="C118" i="12" s="1"/>
  <c r="F117" i="12"/>
  <c r="D116" i="12"/>
  <c r="F116" i="12" s="1"/>
  <c r="C116" i="12"/>
  <c r="F115" i="12"/>
  <c r="D114" i="12"/>
  <c r="F114" i="12" s="1"/>
  <c r="C114" i="12"/>
  <c r="F113" i="12"/>
  <c r="D112" i="12"/>
  <c r="F112" i="12" s="1"/>
  <c r="C112" i="12"/>
  <c r="G101" i="12"/>
  <c r="F101" i="12"/>
  <c r="E100" i="12"/>
  <c r="D100" i="12"/>
  <c r="D99" i="12" s="1"/>
  <c r="C100" i="12"/>
  <c r="C99" i="12" s="1"/>
  <c r="F96" i="12"/>
  <c r="E93" i="12"/>
  <c r="D91" i="12"/>
  <c r="C91" i="12"/>
  <c r="F90" i="12"/>
  <c r="G89" i="12"/>
  <c r="F89" i="12"/>
  <c r="G88" i="12"/>
  <c r="F88" i="12"/>
  <c r="F87" i="12"/>
  <c r="G85" i="12"/>
  <c r="F85" i="12"/>
  <c r="G83" i="12"/>
  <c r="F83" i="12"/>
  <c r="G82" i="12"/>
  <c r="F82" i="12"/>
  <c r="E81" i="12"/>
  <c r="D81" i="12"/>
  <c r="C81" i="12"/>
  <c r="G78" i="12"/>
  <c r="F78" i="12"/>
  <c r="G77" i="12"/>
  <c r="F77" i="12"/>
  <c r="G75" i="12"/>
  <c r="F75" i="12"/>
  <c r="E74" i="12"/>
  <c r="D74" i="12"/>
  <c r="C74" i="12"/>
  <c r="F72" i="12"/>
  <c r="G70" i="12"/>
  <c r="F70" i="12"/>
  <c r="E69" i="12"/>
  <c r="D69" i="12"/>
  <c r="C69" i="12"/>
  <c r="G58" i="12"/>
  <c r="F58" i="12"/>
  <c r="D58" i="12"/>
  <c r="D57" i="12" s="1"/>
  <c r="C58" i="12"/>
  <c r="C57" i="12" s="1"/>
  <c r="G57" i="12"/>
  <c r="F57" i="12"/>
  <c r="E57" i="12"/>
  <c r="G55" i="12"/>
  <c r="F55" i="12"/>
  <c r="E55" i="12"/>
  <c r="D55" i="12"/>
  <c r="C55" i="12"/>
  <c r="G53" i="12"/>
  <c r="F53" i="12"/>
  <c r="E53" i="12"/>
  <c r="C53" i="12"/>
  <c r="G50" i="12"/>
  <c r="F50" i="12"/>
  <c r="E50" i="12"/>
  <c r="D50" i="12"/>
  <c r="C50" i="12"/>
  <c r="G48" i="12"/>
  <c r="F48" i="12"/>
  <c r="E48" i="12"/>
  <c r="D48" i="12"/>
  <c r="C48" i="12"/>
  <c r="E41" i="12"/>
  <c r="E40" i="12" s="1"/>
  <c r="D41" i="12"/>
  <c r="D40" i="12" s="1"/>
  <c r="C41" i="12"/>
  <c r="C40" i="12" s="1"/>
  <c r="E33" i="12"/>
  <c r="D33" i="12"/>
  <c r="C33" i="12"/>
  <c r="G32" i="12"/>
  <c r="F32" i="12"/>
  <c r="G31" i="12"/>
  <c r="D31" i="12"/>
  <c r="F31" i="12" s="1"/>
  <c r="G30" i="12"/>
  <c r="G29" i="12"/>
  <c r="F29" i="12"/>
  <c r="E28" i="12"/>
  <c r="D28" i="12"/>
  <c r="C28" i="12"/>
  <c r="G27" i="12"/>
  <c r="G26" i="12"/>
  <c r="F26" i="12"/>
  <c r="E24" i="12"/>
  <c r="D24" i="12"/>
  <c r="C24" i="12"/>
  <c r="G23" i="12"/>
  <c r="F23" i="12"/>
  <c r="G22" i="12"/>
  <c r="E21" i="12"/>
  <c r="D21" i="12"/>
  <c r="C21" i="12"/>
  <c r="G19" i="12"/>
  <c r="F19" i="12"/>
  <c r="E18" i="12"/>
  <c r="D18" i="12"/>
  <c r="C18" i="12"/>
  <c r="G17" i="12"/>
  <c r="F17" i="12"/>
  <c r="E16" i="12"/>
  <c r="D16" i="12"/>
  <c r="C16" i="12"/>
  <c r="G15" i="12"/>
  <c r="F15" i="12"/>
  <c r="G14" i="12"/>
  <c r="F14" i="12"/>
  <c r="G13" i="12"/>
  <c r="F13" i="12"/>
  <c r="E12" i="12"/>
  <c r="D12" i="12"/>
  <c r="C12" i="12"/>
  <c r="E104" i="12" l="1"/>
  <c r="F104" i="12" s="1"/>
  <c r="C103" i="12"/>
  <c r="E103" i="12"/>
  <c r="E11" i="12"/>
  <c r="D47" i="12"/>
  <c r="D46" i="12" s="1"/>
  <c r="E178" i="12"/>
  <c r="E177" i="12" s="1"/>
  <c r="C93" i="12"/>
  <c r="G93" i="12" s="1"/>
  <c r="D111" i="12"/>
  <c r="F111" i="12" s="1"/>
  <c r="D11" i="12"/>
  <c r="C11" i="12"/>
  <c r="F16" i="12"/>
  <c r="C68" i="12"/>
  <c r="C67" i="12" s="1"/>
  <c r="F69" i="12"/>
  <c r="F74" i="12"/>
  <c r="F81" i="12"/>
  <c r="C125" i="12"/>
  <c r="C171" i="12"/>
  <c r="G18" i="12"/>
  <c r="G21" i="12"/>
  <c r="G24" i="12"/>
  <c r="G28" i="12"/>
  <c r="G100" i="12"/>
  <c r="D126" i="12"/>
  <c r="D125" i="12" s="1"/>
  <c r="E125" i="12"/>
  <c r="G12" i="12"/>
  <c r="G16" i="12"/>
  <c r="F18" i="12"/>
  <c r="E20" i="12"/>
  <c r="F24" i="12"/>
  <c r="F28" i="12"/>
  <c r="C20" i="12"/>
  <c r="C47" i="12"/>
  <c r="C46" i="12" s="1"/>
  <c r="E47" i="12"/>
  <c r="G81" i="12"/>
  <c r="E99" i="12"/>
  <c r="F99" i="12" s="1"/>
  <c r="F127" i="12"/>
  <c r="F131" i="12"/>
  <c r="F12" i="12"/>
  <c r="G33" i="12"/>
  <c r="D20" i="12"/>
  <c r="F21" i="12"/>
  <c r="G69" i="12"/>
  <c r="G74" i="12"/>
  <c r="F100" i="12"/>
  <c r="F129" i="12"/>
  <c r="E68" i="12"/>
  <c r="F11" i="12" l="1"/>
  <c r="C10" i="12"/>
  <c r="F125" i="12"/>
  <c r="E10" i="12"/>
  <c r="G11" i="12"/>
  <c r="D93" i="12"/>
  <c r="D110" i="12"/>
  <c r="F110" i="12" s="1"/>
  <c r="D10" i="12"/>
  <c r="G47" i="12"/>
  <c r="G20" i="12"/>
  <c r="G99" i="12"/>
  <c r="F126" i="12"/>
  <c r="F20" i="12"/>
  <c r="F47" i="12"/>
  <c r="E46" i="12"/>
  <c r="F46" i="12" s="1"/>
  <c r="G68" i="12"/>
  <c r="E67" i="12"/>
  <c r="F10" i="12"/>
  <c r="G10" i="12" l="1"/>
  <c r="E183" i="12"/>
  <c r="D68" i="12"/>
  <c r="F93" i="12"/>
  <c r="G46" i="12"/>
  <c r="G67" i="12"/>
  <c r="D67" i="12" l="1"/>
  <c r="D183" i="12" s="1"/>
  <c r="F68" i="12"/>
  <c r="F67" i="12" l="1"/>
  <c r="G44" i="3" l="1"/>
  <c r="H44" i="3"/>
  <c r="I44" i="3"/>
  <c r="G43" i="8" l="1"/>
  <c r="G42" i="8"/>
  <c r="G40" i="8"/>
  <c r="G39" i="8"/>
  <c r="G38" i="8"/>
  <c r="G36" i="8"/>
  <c r="G35" i="8"/>
  <c r="G34" i="8"/>
  <c r="G33" i="8"/>
  <c r="F43" i="8"/>
  <c r="F42" i="8"/>
  <c r="F40" i="8"/>
  <c r="F39" i="8"/>
  <c r="F38" i="8"/>
  <c r="F34" i="8"/>
  <c r="F33" i="8"/>
  <c r="E32" i="8"/>
  <c r="F32" i="8" s="1"/>
  <c r="E37" i="8"/>
  <c r="G37" i="8" s="1"/>
  <c r="F37" i="8" l="1"/>
  <c r="G32" i="8"/>
  <c r="F25" i="8"/>
  <c r="F24" i="8"/>
  <c r="F23" i="8"/>
  <c r="F22" i="8"/>
  <c r="F19" i="8"/>
  <c r="F18" i="8"/>
  <c r="F17" i="8"/>
  <c r="F16" i="8"/>
  <c r="F15" i="8"/>
  <c r="G24" i="8"/>
  <c r="G23" i="8"/>
  <c r="G22" i="8"/>
  <c r="G20" i="8"/>
  <c r="G19" i="8"/>
  <c r="G18" i="8"/>
  <c r="G17" i="8"/>
  <c r="G16" i="8"/>
  <c r="G15" i="8"/>
  <c r="G14" i="8"/>
  <c r="G13" i="8"/>
  <c r="F13" i="8"/>
  <c r="G12" i="8"/>
  <c r="C32" i="8"/>
  <c r="C37" i="8"/>
  <c r="C40" i="8"/>
  <c r="D40" i="8"/>
  <c r="D37" i="8"/>
  <c r="D32" i="8"/>
  <c r="E20" i="8"/>
  <c r="E17" i="8"/>
  <c r="E15" i="8"/>
  <c r="D20" i="8"/>
  <c r="D17" i="8"/>
  <c r="C20" i="8"/>
  <c r="F20" i="8" s="1"/>
  <c r="C17" i="8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2" i="3"/>
  <c r="H42" i="1"/>
  <c r="G42" i="1"/>
  <c r="J39" i="1"/>
  <c r="J42" i="1" s="1"/>
  <c r="K39" i="1" s="1"/>
  <c r="K42" i="1" s="1"/>
  <c r="K33" i="1"/>
  <c r="K34" i="1" s="1"/>
  <c r="H33" i="1"/>
  <c r="H34" i="1" s="1"/>
  <c r="J32" i="1"/>
  <c r="I13" i="1"/>
  <c r="I16" i="1"/>
  <c r="I26" i="1" s="1"/>
  <c r="H16" i="1"/>
  <c r="G16" i="1"/>
  <c r="G26" i="1" s="1"/>
  <c r="C12" i="8" l="1"/>
  <c r="F12" i="8" s="1"/>
  <c r="D12" i="8"/>
  <c r="E12" i="8"/>
  <c r="J26" i="1"/>
  <c r="J16" i="1"/>
  <c r="K10" i="1"/>
  <c r="J10" i="1"/>
  <c r="K13" i="1"/>
  <c r="J13" i="1"/>
  <c r="K15" i="1"/>
  <c r="K14" i="1"/>
  <c r="J14" i="1"/>
  <c r="K11" i="1"/>
  <c r="J11" i="1"/>
  <c r="J84" i="3"/>
  <c r="J83" i="3"/>
  <c r="J82" i="3"/>
  <c r="J81" i="3"/>
  <c r="J80" i="3"/>
  <c r="J79" i="3"/>
  <c r="J76" i="3"/>
  <c r="J75" i="3"/>
  <c r="J74" i="3"/>
  <c r="J73" i="3"/>
  <c r="J72" i="3"/>
  <c r="J71" i="3"/>
  <c r="J70" i="3"/>
  <c r="J69" i="3"/>
  <c r="J68" i="3"/>
  <c r="J67" i="3"/>
  <c r="J65" i="3"/>
  <c r="J64" i="3"/>
  <c r="J63" i="3"/>
  <c r="J62" i="3"/>
  <c r="J61" i="3"/>
  <c r="J60" i="3"/>
  <c r="J59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K32" i="3"/>
  <c r="K31" i="3"/>
  <c r="K30" i="3"/>
  <c r="K28" i="3"/>
  <c r="K27" i="3"/>
  <c r="K26" i="3"/>
  <c r="K25" i="3"/>
  <c r="K24" i="3"/>
  <c r="K23" i="3"/>
  <c r="K22" i="3"/>
  <c r="K18" i="3"/>
  <c r="K17" i="3"/>
  <c r="K16" i="3"/>
  <c r="K15" i="3"/>
  <c r="K14" i="3"/>
  <c r="K13" i="3"/>
  <c r="K12" i="3"/>
  <c r="J32" i="3" l="1"/>
  <c r="J31" i="3"/>
  <c r="J30" i="3"/>
  <c r="J29" i="3"/>
  <c r="J28" i="3"/>
  <c r="J27" i="3"/>
  <c r="J19" i="3"/>
  <c r="J26" i="3"/>
  <c r="J25" i="3"/>
  <c r="J24" i="3"/>
  <c r="J23" i="3"/>
  <c r="J22" i="3"/>
  <c r="J21" i="3"/>
  <c r="J20" i="3"/>
  <c r="J18" i="3"/>
  <c r="J17" i="3"/>
  <c r="J15" i="3"/>
  <c r="J14" i="3"/>
  <c r="J13" i="3"/>
  <c r="J12" i="3"/>
</calcChain>
</file>

<file path=xl/sharedStrings.xml><?xml version="1.0" encoding="utf-8"?>
<sst xmlns="http://schemas.openxmlformats.org/spreadsheetml/2006/main" count="408" uniqueCount="227">
  <si>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</si>
  <si>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</si>
  <si>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</si>
  <si>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</si>
  <si>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</si>
  <si>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</si>
  <si>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</si>
  <si>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</si>
  <si>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</si>
  <si>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</si>
  <si>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</si>
  <si>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</si>
  <si>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</si>
  <si>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</si>
  <si>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</si>
  <si>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</si>
  <si>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</si>
  <si>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</si>
  <si>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</si>
  <si>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</si>
  <si>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</si>
  <si>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</si>
  <si>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</si>
  <si>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</si>
  <si>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</si>
  <si>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</si>
  <si>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</si>
  <si>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 xml:space="preserve">UKUPNO PRIHODI 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</si>
  <si>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</si>
  <si>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</si>
  <si>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</si>
  <si>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</si>
  <si>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</si>
  <si>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</si>
  <si>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</si>
  <si>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 xml:space="preserve">OSTVARENJE/IZVRŠENJE 
1.-6.2023. </t>
  </si>
  <si>
    <t>RAZLIKA - VIŠAK MANJAK</t>
  </si>
  <si>
    <t xml:space="preserve"> RAČUN PRIHODA I RASHODA </t>
  </si>
  <si>
    <t xml:space="preserve">IZVRŠENJE 
1.-6.2023. </t>
  </si>
  <si>
    <t xml:space="preserve">OSTVARENJE/IZVRŠENJE 
1.-6.2024. </t>
  </si>
  <si>
    <t xml:space="preserve">Pomoći pror. korisnicima iz proračuna koji im nije nadležan </t>
  </si>
  <si>
    <t>Tekuće pomoći pror.korisnicima iz proračuna koji im nije nadležan</t>
  </si>
  <si>
    <t>Prihodi od imovine</t>
  </si>
  <si>
    <t>Prihodi od financijske imovine</t>
  </si>
  <si>
    <t>Kamate za oročena sredstva i depozite po viđenju</t>
  </si>
  <si>
    <t>Prihodi od upravnih i admin.prist. i pristojbi po posebnim propisima</t>
  </si>
  <si>
    <t>Prihodi po posebnim propisima</t>
  </si>
  <si>
    <t>Ostali nespomenuti prihodi</t>
  </si>
  <si>
    <t>Prihodi od pruženih usluga</t>
  </si>
  <si>
    <t>Donacije od pravnih i fizičkih osoba</t>
  </si>
  <si>
    <t>Tekuće donacije</t>
  </si>
  <si>
    <t>Prihodi od nadležnog proračuna</t>
  </si>
  <si>
    <t>Prihod od nadl. pror. za financiranje redov. djelatn. prorač. korisnika</t>
  </si>
  <si>
    <t>Pomoći temeljem prijenosa EU sredstava</t>
  </si>
  <si>
    <t>Tekuće pomoći temeljem prijenosa EU sredstava</t>
  </si>
  <si>
    <t>Prihodi od nadležnog proračuna za financiranje rashoda poslovanja</t>
  </si>
  <si>
    <t>Prihodi od nadležnog proračuna za financiranje rashoda za nabavu nefin.imovine</t>
  </si>
  <si>
    <t>Kpitalne pomoći iz drž. pror. koji im nije nadležan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</si>
  <si>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</si>
  <si>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</si>
  <si>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</si>
  <si>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</si>
  <si>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</si>
  <si>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</si>
  <si>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</si>
  <si>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</si>
  <si>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</si>
  <si>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</si>
  <si>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</si>
  <si>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</si>
  <si>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inventara i auto gume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</si>
  <si>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</si>
  <si>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</si>
  <si>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</si>
  <si>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</si>
  <si>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</si>
  <si>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</si>
  <si>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</si>
  <si>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</si>
  <si>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</si>
  <si>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Ostale nespomenuti rashodi poslovanja</t>
  </si>
  <si>
    <t>Članarine i norme</t>
  </si>
  <si>
    <t>Pristojbe i naknade</t>
  </si>
  <si>
    <t>Ostali nespomenuti rashodi poslovanja</t>
  </si>
  <si>
    <t>Financijski rashodi</t>
  </si>
  <si>
    <t>Ostali financijski rashodi</t>
  </si>
  <si>
    <t>Bankarske usluge i usluge platnog prometa</t>
  </si>
  <si>
    <t>Naknade građanima i kućan. na temelju osiguranja i druge naknade</t>
  </si>
  <si>
    <t>Ostale naknade građanima i kućan. iz proračuna</t>
  </si>
  <si>
    <t>Naknade građanima i kućanstvima u naravi</t>
  </si>
  <si>
    <t>Rashodi za nabavu proizvedene dugotrajne imovine</t>
  </si>
  <si>
    <t>Knjige, umjetnička djela i ostale izložbene vrijednosti</t>
  </si>
  <si>
    <t>Knjige</t>
  </si>
  <si>
    <t>Rashodi za dodatna ulaganja na nefinan.imovini</t>
  </si>
  <si>
    <t>Dodatna ulaganja na građevinskim objektima</t>
  </si>
  <si>
    <t>Stručno usavršavanje zaposlenika</t>
  </si>
  <si>
    <t>Službena , radna i zaštitna odjeća i obuća</t>
  </si>
  <si>
    <t>Naknade za rad predstavničkih i izvršnih tijela, povjerenstva</t>
  </si>
  <si>
    <t>Reprezentacija</t>
  </si>
  <si>
    <t>Zatezne kamate</t>
  </si>
  <si>
    <t>4 Prihodi za posebne namjene</t>
  </si>
  <si>
    <t>43 Prihodi za posebne namjene</t>
  </si>
  <si>
    <t>44 Decentralizirana sredstva</t>
  </si>
  <si>
    <t>5 Pomoći</t>
  </si>
  <si>
    <t xml:space="preserve">52 Ostale pomoći </t>
  </si>
  <si>
    <t xml:space="preserve">POLUGODIŠNJI IZVJEŠTAJ O IZVRŠENJU FINANCIJSKOG PLANA OSNOVNE ŠKOLE DONJA DUBRAVA ZA 01.01.-30.06.2024. </t>
  </si>
  <si>
    <t xml:space="preserve">A) SAŽETAK  RAČUNA PRIHODA I RASHODA </t>
  </si>
  <si>
    <t>IZVORNI PLAN 2024.*</t>
  </si>
  <si>
    <t xml:space="preserve">IZVRŠENJE 
1.-6.2024. </t>
  </si>
  <si>
    <t>5=4/2*100</t>
  </si>
  <si>
    <t>6=4/3*100</t>
  </si>
  <si>
    <t>B) SAŽETAK RAČUNA FINANCIRANJA</t>
  </si>
  <si>
    <t>IZVORNI PLAN 2024.</t>
  </si>
  <si>
    <t>IZVORNI PLAN  2024.</t>
  </si>
  <si>
    <t>NETO FINANCIRANJE</t>
  </si>
  <si>
    <t>VIŠAK/MANJAK + NETO FINANCIRANJE</t>
  </si>
  <si>
    <t xml:space="preserve">C) PRENESENI VIŠAK ILI PRENESENI MANJAK </t>
  </si>
  <si>
    <t>Izvršenje 30.06.2023.</t>
  </si>
  <si>
    <t>Izvorni plan za 2024.</t>
  </si>
  <si>
    <t>Izvršenje 30.06.2024.</t>
  </si>
  <si>
    <t>Indeks (3/2)</t>
  </si>
  <si>
    <t>Indeks (3/1)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</si>
  <si>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</si>
  <si>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</si>
  <si>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</si>
  <si>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</si>
  <si>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</si>
  <si>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</si>
  <si>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RAVNATELJICA ŠKOLE:</t>
  </si>
  <si>
    <t>PREDSJEDNICA ŠO:</t>
  </si>
  <si>
    <t>___________________________</t>
  </si>
  <si>
    <t>____________________________</t>
  </si>
  <si>
    <t>Mirjana Ribić, mag.prim.educ.</t>
  </si>
  <si>
    <t xml:space="preserve">PRIHODI POSLOVANJA PREMA EKONOMSKOJ KLASIFIKACIJI </t>
  </si>
  <si>
    <t xml:space="preserve">RASHODI POSLOVANJA PREMA EKONOMSKOJ KLASIFIKACIJI </t>
  </si>
  <si>
    <t>Mihaela Martinčić, prof. pedagogije</t>
  </si>
  <si>
    <t>PRIHODI POSLOVANJA PREMA IZVORIMA FINANCIRANJA</t>
  </si>
  <si>
    <t>69=4/3*100</t>
  </si>
  <si>
    <t>6 Donacije</t>
  </si>
  <si>
    <t>61 Donacije</t>
  </si>
  <si>
    <t>51 Pomoći EU Erasmus</t>
  </si>
  <si>
    <t>51 Pomoći temeljem prijenosa EU</t>
  </si>
  <si>
    <t>RASHODI POSLOVANJA PREMA IZVORIMA FINANCIRANJA</t>
  </si>
  <si>
    <t xml:space="preserve">UKUPNO RASHODI </t>
  </si>
  <si>
    <t>U Donjoj Dubravi, 29.07.2024.</t>
  </si>
  <si>
    <t xml:space="preserve">POLUGODIŠNJI IZVJEŠTAJ O IZVRŠENJU FINANCIJSKOG PLANA OSNOVNE ŠKOLE DONJA DUBRAVA
ZA 01.01.-30.06.2024. </t>
  </si>
  <si>
    <t>II. POSEBNI DIO</t>
  </si>
  <si>
    <t>Šifra</t>
  </si>
  <si>
    <t xml:space="preserve">Naziv </t>
  </si>
  <si>
    <t>PROGRAM xxxx</t>
  </si>
  <si>
    <t>NAZIV PROGRAMA</t>
  </si>
  <si>
    <t>PROGRAM 1</t>
  </si>
  <si>
    <t>1013A101314</t>
  </si>
  <si>
    <t>Ostali izdaci za osnovne škole</t>
  </si>
  <si>
    <t>Izvor financiranja 52</t>
  </si>
  <si>
    <t>Ostale pomoći</t>
  </si>
  <si>
    <t>Plaće</t>
  </si>
  <si>
    <t>Prekovremeni rad</t>
  </si>
  <si>
    <t>Doprinosi za obvezno ZDRO</t>
  </si>
  <si>
    <t>Naknada za prijevoz, rad na terenu</t>
  </si>
  <si>
    <t>Uredski materijal i ostali mat. rashodi</t>
  </si>
  <si>
    <t>Sitni inventar</t>
  </si>
  <si>
    <t>Usluge telefona, prijevoza</t>
  </si>
  <si>
    <t>Naknada troškova osobama izvan RO</t>
  </si>
  <si>
    <t>Ostali nespomenuti rash.poslovanja</t>
  </si>
  <si>
    <t>Pristojbe</t>
  </si>
  <si>
    <t>Ostali rashodi poslovanja</t>
  </si>
  <si>
    <t>Bankarske usluge i usl.pl.prometa</t>
  </si>
  <si>
    <t>Ostale naknade kuć. I građanima iz proračuna</t>
  </si>
  <si>
    <t>Naknade građanima i kuć.u naravi</t>
  </si>
  <si>
    <t>Izvor financitanja 43</t>
  </si>
  <si>
    <t>Ostali prihodi za posebne namjene</t>
  </si>
  <si>
    <t>Ostali nespomenuti rashodi poslo.</t>
  </si>
  <si>
    <t>Ostali rashodi</t>
  </si>
  <si>
    <t>Donacija</t>
  </si>
  <si>
    <t>Školstvo</t>
  </si>
  <si>
    <t>1013A1001301</t>
  </si>
  <si>
    <t>Osnovno školstvo</t>
  </si>
  <si>
    <t>Izvor financitanja 44</t>
  </si>
  <si>
    <t>Decentralizirana sredstva</t>
  </si>
  <si>
    <t>Nknade za prijevoz,rad na terenu</t>
  </si>
  <si>
    <t>Ostale naknade tr.zaposlenima</t>
  </si>
  <si>
    <t>Mat. I dijelovi za tekuće i inv.održav.</t>
  </si>
  <si>
    <t>Služb.,radna i zaštitna odjeća i obuća</t>
  </si>
  <si>
    <t>Usluge telefona,pošte i prijevoza</t>
  </si>
  <si>
    <t>Usluge tekućeg i invest. održavanja</t>
  </si>
  <si>
    <t>Usluge promidžbe i informiranja</t>
  </si>
  <si>
    <t>Zakupnine i najamnine</t>
  </si>
  <si>
    <t>Ostali nespomenuti rash. Poslovanja</t>
  </si>
  <si>
    <t>Naknade za rad</t>
  </si>
  <si>
    <t>Članarine</t>
  </si>
  <si>
    <t>1013A101320</t>
  </si>
  <si>
    <t>Izvor financitanja 51</t>
  </si>
  <si>
    <t>Pomoći EU</t>
  </si>
  <si>
    <t xml:space="preserve">Plaće </t>
  </si>
  <si>
    <t xml:space="preserve">Projekt "Škole jednakih mogućnosti"-osiguravanje pomoćnika učenicima s teškoćama u školama MŽ </t>
  </si>
  <si>
    <t>Izvor financitanja 11</t>
  </si>
  <si>
    <t>Opći prihodi i primici</t>
  </si>
  <si>
    <t>Zdrastevene i veterinarske usluge</t>
  </si>
  <si>
    <t>1013A101330</t>
  </si>
  <si>
    <t>Projekt e-škole</t>
  </si>
  <si>
    <t>1001T100103</t>
  </si>
  <si>
    <t>Projekt "Školski obroci svima"</t>
  </si>
  <si>
    <t>Pomoć EU</t>
  </si>
  <si>
    <t>Rashodi za meterijal i energiju</t>
  </si>
  <si>
    <t>1013A101301</t>
  </si>
  <si>
    <t>Izvor financitanja 31</t>
  </si>
  <si>
    <t>Vlastiti i ostali prihodi</t>
  </si>
  <si>
    <t>Izvor financitanja 61</t>
  </si>
  <si>
    <t>Donacije</t>
  </si>
  <si>
    <t xml:space="preserve">Kapitalni projekt </t>
  </si>
  <si>
    <t>NAZIV KAPITALNOG PROJEKTA</t>
  </si>
  <si>
    <t>Izvor financiranja xx</t>
  </si>
  <si>
    <t>Naziv izvora financiranja</t>
  </si>
  <si>
    <t>Izvor financiranja 11</t>
  </si>
  <si>
    <t>Instrumenti, uređaji i strojevi</t>
  </si>
  <si>
    <t>Knjige,umjetnička djela i ostale vrijed.</t>
  </si>
  <si>
    <t>SVEUKUPNI RASHODI</t>
  </si>
  <si>
    <t>Rashodi za dodatna ulaganja na nefinan. Imovini</t>
  </si>
  <si>
    <t>dodatna ulaganja na građevinskim objektima</t>
  </si>
  <si>
    <t>Postrojenje i oprema</t>
  </si>
  <si>
    <t>Uredska oprema i namješta</t>
  </si>
  <si>
    <t>Matrijelani rashodi</t>
  </si>
  <si>
    <t>Sitni inventar i auto gume</t>
  </si>
  <si>
    <t>Bruto plaće</t>
  </si>
  <si>
    <t>KLASA: 400-04/24-01/3</t>
  </si>
  <si>
    <t xml:space="preserve">URBROJ: 2109-119-24-01-1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</si>
</sst>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3" fontId="0" fillId="0" borderId="0" xfId="0" applyNumberFormat="1"/>
    <xf numFmtId="4" fontId="0" fillId="0" borderId="3" xfId="0" applyNumberFormat="1" applyBorder="1" applyAlignment="1">
      <alignment horizontal="right"/>
    </xf>
    <xf numFmtId="1" fontId="0" fillId="0" borderId="3" xfId="0" applyNumberFormat="1" applyBorder="1"/>
    <xf numFmtId="1" fontId="1" fillId="0" borderId="3" xfId="0" applyNumberFormat="1" applyFont="1" applyBorder="1"/>
    <xf numFmtId="1" fontId="0" fillId="0" borderId="0" xfId="0" applyNumberFormat="1"/>
    <xf numFmtId="1" fontId="3" fillId="0" borderId="0" xfId="0" applyNumberFormat="1" applyFont="1" applyFill="1" applyBorder="1" applyAlignment="1" applyProtection="1">
      <alignment vertical="center" wrapText="1"/>
    </xf>
    <xf numFmtId="1" fontId="6" fillId="3" borderId="3" xfId="0" applyNumberFormat="1" applyFont="1" applyFill="1" applyBorder="1" applyAlignment="1" applyProtection="1">
      <alignment horizontal="center" vertical="center" wrapText="1"/>
    </xf>
    <xf numFmtId="0" fontId="6" fillId="0" borderId="2" xfId="0" quotePrefix="1" applyFont="1" applyBorder="1" applyAlignment="1">
      <alignment horizont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2" fillId="0" borderId="0" xfId="0" applyFont="1" applyAlignment="1">
      <alignment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/>
    <xf numFmtId="0" fontId="18" fillId="0" borderId="5" xfId="0" applyNumberFormat="1" applyFont="1" applyFill="1" applyBorder="1" applyAlignment="1" applyProtection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5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4" fontId="11" fillId="4" borderId="1" xfId="0" quotePrefix="1" applyNumberFormat="1" applyFont="1" applyFill="1" applyBorder="1" applyAlignment="1">
      <alignment horizontal="right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 wrapText="1"/>
    </xf>
    <xf numFmtId="4" fontId="11" fillId="3" borderId="1" xfId="0" quotePrefix="1" applyNumberFormat="1" applyFont="1" applyFill="1" applyBorder="1" applyAlignment="1">
      <alignment horizontal="right"/>
    </xf>
    <xf numFmtId="3" fontId="11" fillId="3" borderId="1" xfId="0" quotePrefix="1" applyNumberFormat="1" applyFont="1" applyFill="1" applyBorder="1" applyAlignment="1">
      <alignment horizontal="right"/>
    </xf>
    <xf numFmtId="3" fontId="11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23" fillId="0" borderId="3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4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4" fontId="3" fillId="3" borderId="4" xfId="0" applyNumberFormat="1" applyFont="1" applyFill="1" applyBorder="1" applyAlignment="1">
      <alignment horizontal="right"/>
    </xf>
    <xf numFmtId="0" fontId="24" fillId="2" borderId="4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0" fontId="25" fillId="5" borderId="4" xfId="0" applyFont="1" applyFill="1" applyBorder="1" applyAlignment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/>
    </xf>
    <xf numFmtId="0" fontId="0" fillId="6" borderId="3" xfId="0" applyFill="1" applyBorder="1"/>
    <xf numFmtId="4" fontId="0" fillId="6" borderId="3" xfId="0" applyNumberFormat="1" applyFill="1" applyBorder="1"/>
    <xf numFmtId="0" fontId="0" fillId="0" borderId="3" xfId="0" applyBorder="1" applyAlignment="1">
      <alignment horizontal="left"/>
    </xf>
    <xf numFmtId="4" fontId="0" fillId="2" borderId="4" xfId="0" applyNumberFormat="1" applyFill="1" applyBorder="1"/>
    <xf numFmtId="4" fontId="0" fillId="0" borderId="4" xfId="0" applyNumberFormat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4" fontId="0" fillId="2" borderId="3" xfId="0" applyNumberFormat="1" applyFill="1" applyBorder="1"/>
    <xf numFmtId="0" fontId="1" fillId="0" borderId="3" xfId="0" applyFont="1" applyBorder="1" applyAlignment="1">
      <alignment wrapText="1"/>
    </xf>
    <xf numFmtId="0" fontId="26" fillId="5" borderId="4" xfId="0" applyFont="1" applyFill="1" applyBorder="1" applyAlignment="1">
      <alignment horizontal="left" vertical="center" wrapText="1"/>
    </xf>
    <xf numFmtId="0" fontId="0" fillId="2" borderId="0" xfId="0" applyFill="1"/>
    <xf numFmtId="0" fontId="10" fillId="6" borderId="3" xfId="0" quotePrefix="1" applyFont="1" applyFill="1" applyBorder="1" applyAlignment="1">
      <alignment horizontal="left" vertical="center"/>
    </xf>
    <xf numFmtId="0" fontId="27" fillId="6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0" fontId="27" fillId="2" borderId="4" xfId="0" quotePrefix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6" fillId="2" borderId="4" xfId="0" quotePrefix="1" applyFont="1" applyFill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4" fontId="3" fillId="5" borderId="4" xfId="0" applyNumberFormat="1" applyFont="1" applyFill="1" applyBorder="1" applyAlignment="1">
      <alignment horizontal="right"/>
    </xf>
    <xf numFmtId="0" fontId="10" fillId="3" borderId="4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1" fillId="2" borderId="4" xfId="0" quotePrefix="1" applyFont="1" applyFill="1" applyBorder="1" applyAlignment="1">
      <alignment horizontal="center" vertical="center"/>
    </xf>
    <xf numFmtId="0" fontId="10" fillId="6" borderId="4" xfId="0" quotePrefix="1" applyFont="1" applyFill="1" applyBorder="1" applyAlignment="1">
      <alignment horizontal="left" vertical="center"/>
    </xf>
    <xf numFmtId="0" fontId="9" fillId="6" borderId="4" xfId="0" quotePrefix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26" fillId="2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4" fontId="9" fillId="5" borderId="3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right"/>
    </xf>
    <xf numFmtId="0" fontId="3" fillId="7" borderId="4" xfId="0" applyFont="1" applyFill="1" applyBorder="1" applyAlignment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vertical="center" wrapText="1"/>
    </xf>
    <xf numFmtId="4" fontId="26" fillId="5" borderId="4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8"/>
  <sheetViews>
    <sheetView tabSelected="1" topLeftCell="F1" workbookViewId="0">
      <selection activeCell="G50" sqref="G50"/>
    </sheetView>
  </sheetViews>
  <sheetFormatPr defaultRowHeight="14.5" x14ac:dyDescent="0.35"/>
  <cols>
    <col min="6" max="10" width="25.26953125" customWidth="1"/>
    <col min="11" max="12" width="15.7265625" customWidth="1"/>
  </cols>
  <sheetData>
    <row r="1" spans="2:12" ht="42" customHeight="1" x14ac:dyDescent="0.35">
      <c r="B1" s="175" t="s">
        <v>105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2:12" ht="18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35">
      <c r="B3" s="175" t="s">
        <v>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2:12" ht="36" customHeight="1" x14ac:dyDescent="0.35">
      <c r="B4" s="191"/>
      <c r="C4" s="191"/>
      <c r="D4" s="191"/>
      <c r="E4" s="17"/>
      <c r="F4" s="17"/>
      <c r="G4" s="17"/>
      <c r="H4" s="17"/>
      <c r="I4" s="17"/>
      <c r="J4" s="3"/>
      <c r="K4" s="3"/>
    </row>
    <row r="5" spans="2:12" ht="18" customHeight="1" x14ac:dyDescent="0.35">
      <c r="B5" s="175" t="s">
        <v>106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2" ht="18" customHeight="1" x14ac:dyDescent="0.35">
      <c r="B6" s="39"/>
      <c r="C6" s="41"/>
      <c r="D6" s="41"/>
      <c r="E6" s="41"/>
      <c r="F6" s="41"/>
      <c r="G6" s="41"/>
      <c r="H6" s="41"/>
      <c r="I6" s="41"/>
      <c r="J6" s="41"/>
      <c r="K6" s="41"/>
    </row>
    <row r="7" spans="2:12" x14ac:dyDescent="0.35">
      <c r="B7" s="186"/>
      <c r="C7" s="186"/>
      <c r="D7" s="186"/>
      <c r="E7" s="186"/>
      <c r="F7" s="186"/>
      <c r="G7" s="4"/>
      <c r="H7" s="4"/>
      <c r="I7" s="4"/>
      <c r="J7" s="4"/>
      <c r="K7" s="23"/>
    </row>
    <row r="8" spans="2:12" ht="26" x14ac:dyDescent="0.35">
      <c r="B8" s="187" t="s">
        <v>7</v>
      </c>
      <c r="C8" s="188"/>
      <c r="D8" s="188"/>
      <c r="E8" s="188"/>
      <c r="F8" s="189"/>
      <c r="G8" s="28" t="s">
        <v>38</v>
      </c>
      <c r="H8" s="1" t="s">
        <v>112</v>
      </c>
      <c r="I8" s="28" t="s">
        <v>108</v>
      </c>
      <c r="J8" s="1" t="s">
        <v>11</v>
      </c>
      <c r="K8" s="1" t="s">
        <v>28</v>
      </c>
    </row>
    <row r="9" spans="2:12" s="31" customFormat="1" ht="10.5" x14ac:dyDescent="0.25">
      <c r="B9" s="180">
        <v>1</v>
      </c>
      <c r="C9" s="180"/>
      <c r="D9" s="180"/>
      <c r="E9" s="180"/>
      <c r="F9" s="181"/>
      <c r="G9" s="30">
        <v>2</v>
      </c>
      <c r="H9" s="29">
        <v>3</v>
      </c>
      <c r="I9" s="29">
        <v>4</v>
      </c>
      <c r="J9" s="29" t="s">
        <v>109</v>
      </c>
      <c r="K9" s="29" t="s">
        <v>110</v>
      </c>
    </row>
    <row r="10" spans="2:12" x14ac:dyDescent="0.35">
      <c r="B10" s="182" t="s">
        <v>0</v>
      </c>
      <c r="C10" s="183"/>
      <c r="D10" s="183"/>
      <c r="E10" s="183"/>
      <c r="F10" s="184"/>
      <c r="G10" s="58">
        <v>466486.84</v>
      </c>
      <c r="H10" s="58">
        <v>984388</v>
      </c>
      <c r="I10" s="58">
        <v>603372.35</v>
      </c>
      <c r="J10" s="20">
        <f>I10/G10*100</f>
        <v>129.34391675443621</v>
      </c>
      <c r="K10" s="20">
        <f>I10/H10*100</f>
        <v>61.294159416815319</v>
      </c>
    </row>
    <row r="11" spans="2:12" x14ac:dyDescent="0.35">
      <c r="B11" s="185" t="s">
        <v>29</v>
      </c>
      <c r="C11" s="177"/>
      <c r="D11" s="177"/>
      <c r="E11" s="177"/>
      <c r="F11" s="179"/>
      <c r="G11" s="59">
        <v>466486.84</v>
      </c>
      <c r="H11" s="59">
        <v>984388</v>
      </c>
      <c r="I11" s="59">
        <v>603372.35</v>
      </c>
      <c r="J11" s="21">
        <f>I11/G11*100</f>
        <v>129.34391675443621</v>
      </c>
      <c r="K11" s="21">
        <f>I11/H11*100</f>
        <v>61.294159416815319</v>
      </c>
    </row>
    <row r="12" spans="2:12" x14ac:dyDescent="0.35">
      <c r="B12" s="190" t="s">
        <v>34</v>
      </c>
      <c r="C12" s="179"/>
      <c r="D12" s="179"/>
      <c r="E12" s="179"/>
      <c r="F12" s="179"/>
      <c r="G12" s="59">
        <v>0</v>
      </c>
      <c r="H12" s="59">
        <v>0</v>
      </c>
      <c r="I12" s="59">
        <v>0</v>
      </c>
      <c r="J12" s="21">
        <v>0</v>
      </c>
      <c r="K12" s="21">
        <v>0</v>
      </c>
    </row>
    <row r="13" spans="2:12" x14ac:dyDescent="0.35">
      <c r="B13" s="24" t="s">
        <v>1</v>
      </c>
      <c r="C13" s="40"/>
      <c r="D13" s="40"/>
      <c r="E13" s="40"/>
      <c r="F13" s="40"/>
      <c r="G13" s="58">
        <v>465358.4</v>
      </c>
      <c r="H13" s="58">
        <v>984388</v>
      </c>
      <c r="I13" s="58">
        <f>I14+I15</f>
        <v>586703.67000000004</v>
      </c>
      <c r="J13" s="20">
        <f>I13/G13*100</f>
        <v>126.07565910489636</v>
      </c>
      <c r="K13" s="20">
        <f>I13/H13*100</f>
        <v>59.600855556955189</v>
      </c>
    </row>
    <row r="14" spans="2:12" x14ac:dyDescent="0.35">
      <c r="B14" s="176" t="s">
        <v>30</v>
      </c>
      <c r="C14" s="177"/>
      <c r="D14" s="177"/>
      <c r="E14" s="177"/>
      <c r="F14" s="177"/>
      <c r="G14" s="59">
        <v>465358.4</v>
      </c>
      <c r="H14" s="59">
        <v>981388</v>
      </c>
      <c r="I14" s="59">
        <v>581150.56000000006</v>
      </c>
      <c r="J14" s="22">
        <f>I14/G14*100</f>
        <v>124.88236163782582</v>
      </c>
      <c r="K14" s="22">
        <f>I14/H14*100</f>
        <v>59.217206650173026</v>
      </c>
    </row>
    <row r="15" spans="2:12" x14ac:dyDescent="0.35">
      <c r="B15" s="178" t="s">
        <v>31</v>
      </c>
      <c r="C15" s="179"/>
      <c r="D15" s="179"/>
      <c r="E15" s="179"/>
      <c r="F15" s="179"/>
      <c r="G15" s="60">
        <v>0</v>
      </c>
      <c r="H15" s="60">
        <v>3000</v>
      </c>
      <c r="I15" s="60">
        <v>5553.11</v>
      </c>
      <c r="J15" s="22">
        <v>0</v>
      </c>
      <c r="K15" s="22">
        <f>I15/H15*100</f>
        <v>185.10366666666667</v>
      </c>
    </row>
    <row r="16" spans="2:12" x14ac:dyDescent="0.35">
      <c r="B16" s="192" t="s">
        <v>36</v>
      </c>
      <c r="C16" s="183"/>
      <c r="D16" s="183"/>
      <c r="E16" s="183"/>
      <c r="F16" s="183"/>
      <c r="G16" s="58">
        <f>G10-G13</f>
        <v>1128.4400000000023</v>
      </c>
      <c r="H16" s="61">
        <f>H10-H13</f>
        <v>0</v>
      </c>
      <c r="I16" s="61">
        <f>I10-I13</f>
        <v>16668.679999999935</v>
      </c>
      <c r="J16" s="19">
        <f>I16/G16*100</f>
        <v>1477.1436673637854</v>
      </c>
      <c r="K16" s="19">
        <v>0</v>
      </c>
    </row>
    <row r="17" spans="1:43" ht="18" x14ac:dyDescent="0.35">
      <c r="B17" s="17"/>
      <c r="C17" s="15"/>
      <c r="D17" s="15"/>
      <c r="E17" s="15"/>
      <c r="F17" s="15"/>
      <c r="G17" s="15"/>
      <c r="H17" s="15"/>
      <c r="I17" s="16"/>
      <c r="J17" s="16"/>
      <c r="K17" s="16"/>
      <c r="L17" s="16"/>
    </row>
    <row r="18" spans="1:43" s="57" customFormat="1" ht="18" customHeight="1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</row>
    <row r="19" spans="1:43" s="55" customFormat="1" ht="18" customHeight="1" x14ac:dyDescent="0.3">
      <c r="B19" s="202" t="s">
        <v>111</v>
      </c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43" s="55" customFormat="1" ht="18" customHeight="1" x14ac:dyDescent="0.3"/>
    <row r="21" spans="1:43" ht="26" x14ac:dyDescent="0.35">
      <c r="B21" s="187" t="s">
        <v>7</v>
      </c>
      <c r="C21" s="188"/>
      <c r="D21" s="188"/>
      <c r="E21" s="188"/>
      <c r="F21" s="189"/>
      <c r="G21" s="28" t="s">
        <v>35</v>
      </c>
      <c r="H21" s="1" t="s">
        <v>113</v>
      </c>
      <c r="I21" s="28" t="s">
        <v>39</v>
      </c>
      <c r="J21" s="1" t="s">
        <v>11</v>
      </c>
      <c r="K21" s="1" t="s">
        <v>28</v>
      </c>
    </row>
    <row r="22" spans="1:43" s="31" customFormat="1" x14ac:dyDescent="0.35">
      <c r="B22" s="180">
        <v>1</v>
      </c>
      <c r="C22" s="180"/>
      <c r="D22" s="180"/>
      <c r="E22" s="180"/>
      <c r="F22" s="181"/>
      <c r="G22" s="30">
        <v>2</v>
      </c>
      <c r="H22" s="29">
        <v>3</v>
      </c>
      <c r="I22" s="29">
        <v>4</v>
      </c>
      <c r="J22" s="29" t="s">
        <v>109</v>
      </c>
      <c r="K22" s="29" t="s">
        <v>110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3" ht="15.75" customHeight="1" x14ac:dyDescent="0.35">
      <c r="A23" s="31"/>
      <c r="B23" s="185" t="s">
        <v>32</v>
      </c>
      <c r="C23" s="200"/>
      <c r="D23" s="200"/>
      <c r="E23" s="200"/>
      <c r="F23" s="201"/>
      <c r="G23" s="18"/>
      <c r="H23" s="18"/>
      <c r="I23" s="18"/>
      <c r="J23" s="18"/>
      <c r="K23" s="18"/>
    </row>
    <row r="24" spans="1:43" x14ac:dyDescent="0.35">
      <c r="A24" s="31"/>
      <c r="B24" s="185" t="s">
        <v>33</v>
      </c>
      <c r="C24" s="177"/>
      <c r="D24" s="177"/>
      <c r="E24" s="177"/>
      <c r="F24" s="177"/>
      <c r="G24" s="18"/>
      <c r="H24" s="18"/>
      <c r="I24" s="18"/>
      <c r="J24" s="18"/>
      <c r="K24" s="18"/>
    </row>
    <row r="25" spans="1:43" s="42" customFormat="1" ht="15" customHeight="1" x14ac:dyDescent="0.35">
      <c r="A25" s="31"/>
      <c r="B25" s="197" t="s">
        <v>114</v>
      </c>
      <c r="C25" s="198"/>
      <c r="D25" s="198"/>
      <c r="E25" s="198"/>
      <c r="F25" s="199"/>
      <c r="G25" s="58">
        <v>0</v>
      </c>
      <c r="H25" s="58">
        <v>0</v>
      </c>
      <c r="I25" s="58">
        <v>0</v>
      </c>
      <c r="J25" s="20">
        <v>0</v>
      </c>
      <c r="K25" s="20"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3" s="42" customFormat="1" ht="15" customHeight="1" x14ac:dyDescent="0.35">
      <c r="A26" s="31"/>
      <c r="B26" s="197" t="s">
        <v>115</v>
      </c>
      <c r="C26" s="198"/>
      <c r="D26" s="198"/>
      <c r="E26" s="198"/>
      <c r="F26" s="199"/>
      <c r="G26" s="58">
        <f>G16+G25</f>
        <v>1128.4400000000023</v>
      </c>
      <c r="H26" s="58">
        <v>0</v>
      </c>
      <c r="I26" s="58">
        <f>I16+I25</f>
        <v>16668.679999999935</v>
      </c>
      <c r="J26" s="20">
        <f>I26/G26*100</f>
        <v>1477.1436673637854</v>
      </c>
      <c r="K26" s="20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3" ht="15.5" x14ac:dyDescent="0.35">
      <c r="B27" s="12"/>
      <c r="C27" s="13"/>
      <c r="D27" s="13"/>
      <c r="E27" s="13"/>
      <c r="F27" s="13"/>
      <c r="G27" s="14"/>
      <c r="H27" s="14"/>
      <c r="I27" s="14"/>
      <c r="J27" s="14"/>
      <c r="K27" s="14"/>
    </row>
    <row r="28" spans="1:43" ht="15.5" x14ac:dyDescent="0.35">
      <c r="B28" s="53"/>
      <c r="C28" s="13"/>
      <c r="D28" s="13"/>
      <c r="E28" s="13"/>
      <c r="F28" s="13"/>
      <c r="G28" s="14"/>
      <c r="H28" s="14"/>
      <c r="I28" s="14"/>
      <c r="J28" s="14"/>
      <c r="K28" s="14"/>
    </row>
    <row r="29" spans="1:43" ht="15.75" customHeight="1" x14ac:dyDescent="0.35">
      <c r="B29" s="203" t="s">
        <v>116</v>
      </c>
      <c r="C29" s="204"/>
      <c r="D29" s="204"/>
      <c r="E29" s="204"/>
      <c r="F29" s="204"/>
      <c r="G29" s="204"/>
      <c r="H29" s="204"/>
      <c r="I29" s="204"/>
      <c r="J29" s="204"/>
      <c r="K29" s="204"/>
    </row>
    <row r="30" spans="1:43" ht="15.5" x14ac:dyDescent="0.35">
      <c r="B30" s="62"/>
      <c r="C30" s="54"/>
      <c r="D30" s="54"/>
      <c r="E30" s="54"/>
      <c r="F30" s="54"/>
      <c r="G30" s="54"/>
      <c r="H30" s="54"/>
      <c r="I30" s="54"/>
      <c r="J30" s="54"/>
      <c r="K30" s="54"/>
    </row>
    <row r="31" spans="1:43" ht="15" customHeight="1" x14ac:dyDescent="0.35">
      <c r="B31" s="63"/>
      <c r="C31" s="64"/>
      <c r="D31" s="64"/>
      <c r="E31" s="52"/>
      <c r="F31" s="65"/>
      <c r="G31" s="66" t="s">
        <v>117</v>
      </c>
      <c r="H31" s="66" t="s">
        <v>118</v>
      </c>
      <c r="I31" s="66" t="s">
        <v>119</v>
      </c>
      <c r="J31" s="66" t="s">
        <v>120</v>
      </c>
      <c r="K31" s="66" t="s">
        <v>121</v>
      </c>
    </row>
    <row r="32" spans="1:43" ht="15" customHeight="1" x14ac:dyDescent="0.35">
      <c r="B32" s="194" t="s">
        <v>122</v>
      </c>
      <c r="C32" s="195"/>
      <c r="D32" s="195"/>
      <c r="E32" s="195"/>
      <c r="F32" s="196"/>
      <c r="G32" s="67">
        <v>1128.44</v>
      </c>
      <c r="H32" s="67">
        <v>0</v>
      </c>
      <c r="I32" s="67">
        <v>22221.79</v>
      </c>
      <c r="J32" s="68">
        <f>(I32/G32)*100</f>
        <v>1969.2486973166497</v>
      </c>
      <c r="K32" s="69">
        <v>0</v>
      </c>
    </row>
    <row r="33" spans="2:11" ht="15" customHeight="1" x14ac:dyDescent="0.35">
      <c r="B33" s="210" t="s">
        <v>123</v>
      </c>
      <c r="C33" s="211"/>
      <c r="D33" s="211"/>
      <c r="E33" s="211"/>
      <c r="F33" s="211"/>
      <c r="G33" s="70">
        <v>0</v>
      </c>
      <c r="H33" s="70">
        <f>H26+H32</f>
        <v>0</v>
      </c>
      <c r="I33" s="70">
        <v>5553.11</v>
      </c>
      <c r="J33" s="71">
        <v>0</v>
      </c>
      <c r="K33" s="72">
        <f>K26+K32</f>
        <v>0</v>
      </c>
    </row>
    <row r="34" spans="2:11" ht="36.75" customHeight="1" x14ac:dyDescent="0.35">
      <c r="B34" s="205" t="s">
        <v>124</v>
      </c>
      <c r="C34" s="206"/>
      <c r="D34" s="206"/>
      <c r="E34" s="206"/>
      <c r="F34" s="207"/>
      <c r="G34" s="70">
        <v>0</v>
      </c>
      <c r="H34" s="70">
        <f>H18+H25+H32-H33</f>
        <v>0</v>
      </c>
      <c r="I34" s="70">
        <v>3780.55</v>
      </c>
      <c r="J34" s="71">
        <v>0</v>
      </c>
      <c r="K34" s="72">
        <f>K18+K25+K32-K33</f>
        <v>0</v>
      </c>
    </row>
    <row r="35" spans="2:11" ht="15.5" x14ac:dyDescent="0.35">
      <c r="B35" s="73"/>
      <c r="C35" s="74"/>
      <c r="D35" s="74"/>
      <c r="E35" s="74"/>
      <c r="F35" s="74"/>
      <c r="G35" s="74"/>
      <c r="H35" s="74"/>
      <c r="I35" s="74"/>
      <c r="J35" s="74"/>
      <c r="K35" s="74"/>
    </row>
    <row r="36" spans="2:11" ht="15" customHeight="1" x14ac:dyDescent="0.35">
      <c r="B36" s="193" t="s">
        <v>125</v>
      </c>
      <c r="C36" s="193"/>
      <c r="D36" s="193"/>
      <c r="E36" s="193"/>
      <c r="F36" s="193"/>
      <c r="G36" s="193"/>
      <c r="H36" s="193"/>
      <c r="I36" s="193"/>
      <c r="J36" s="193"/>
      <c r="K36" s="193"/>
    </row>
    <row r="37" spans="2:11" ht="18" x14ac:dyDescent="0.35">
      <c r="B37" s="75"/>
      <c r="C37" s="76"/>
      <c r="D37" s="76"/>
      <c r="E37" s="76"/>
      <c r="F37" s="76"/>
      <c r="G37" s="76"/>
      <c r="H37" s="77"/>
      <c r="I37" s="77"/>
      <c r="J37" s="77"/>
      <c r="K37" s="77"/>
    </row>
    <row r="38" spans="2:11" x14ac:dyDescent="0.35">
      <c r="B38" s="78"/>
      <c r="C38" s="79"/>
      <c r="D38" s="79"/>
      <c r="E38" s="80"/>
      <c r="F38" s="81"/>
      <c r="G38" s="82" t="s">
        <v>117</v>
      </c>
      <c r="H38" s="82" t="s">
        <v>118</v>
      </c>
      <c r="I38" s="82" t="s">
        <v>119</v>
      </c>
      <c r="J38" s="82" t="s">
        <v>120</v>
      </c>
      <c r="K38" s="82" t="s">
        <v>121</v>
      </c>
    </row>
    <row r="39" spans="2:11" x14ac:dyDescent="0.35">
      <c r="B39" s="194" t="s">
        <v>122</v>
      </c>
      <c r="C39" s="195"/>
      <c r="D39" s="195"/>
      <c r="E39" s="195"/>
      <c r="F39" s="196"/>
      <c r="G39" s="67">
        <v>0</v>
      </c>
      <c r="H39" s="67">
        <v>0</v>
      </c>
      <c r="I39" s="67">
        <v>0</v>
      </c>
      <c r="J39" s="68">
        <f>H42</f>
        <v>0</v>
      </c>
      <c r="K39" s="69">
        <f>J42</f>
        <v>0</v>
      </c>
    </row>
    <row r="40" spans="2:11" x14ac:dyDescent="0.35">
      <c r="B40" s="194" t="s">
        <v>126</v>
      </c>
      <c r="C40" s="195"/>
      <c r="D40" s="195"/>
      <c r="E40" s="195"/>
      <c r="F40" s="196"/>
      <c r="G40" s="67">
        <v>0</v>
      </c>
      <c r="H40" s="67">
        <v>0</v>
      </c>
      <c r="I40" s="67">
        <v>0</v>
      </c>
      <c r="J40" s="68">
        <v>0</v>
      </c>
      <c r="K40" s="69">
        <v>0</v>
      </c>
    </row>
    <row r="41" spans="2:11" x14ac:dyDescent="0.35">
      <c r="B41" s="194" t="s">
        <v>127</v>
      </c>
      <c r="C41" s="208"/>
      <c r="D41" s="208"/>
      <c r="E41" s="208"/>
      <c r="F41" s="209"/>
      <c r="G41" s="67">
        <v>0</v>
      </c>
      <c r="H41" s="67">
        <v>0</v>
      </c>
      <c r="I41" s="67">
        <v>0</v>
      </c>
      <c r="J41" s="68">
        <v>0</v>
      </c>
      <c r="K41" s="69">
        <v>0</v>
      </c>
    </row>
    <row r="42" spans="2:11" x14ac:dyDescent="0.35">
      <c r="B42" s="210" t="s">
        <v>123</v>
      </c>
      <c r="C42" s="211"/>
      <c r="D42" s="211"/>
      <c r="E42" s="211"/>
      <c r="F42" s="211"/>
      <c r="G42" s="83">
        <f>G39-G40+G41</f>
        <v>0</v>
      </c>
      <c r="H42" s="83">
        <f t="shared" ref="H42:K42" si="0">H39-H40+H41</f>
        <v>0</v>
      </c>
      <c r="I42" s="83">
        <v>0</v>
      </c>
      <c r="J42" s="84">
        <f t="shared" si="0"/>
        <v>0</v>
      </c>
      <c r="K42" s="85">
        <f t="shared" si="0"/>
        <v>0</v>
      </c>
    </row>
    <row r="45" spans="2:11" x14ac:dyDescent="0.35">
      <c r="B45" t="s">
        <v>225</v>
      </c>
      <c r="H45" t="s">
        <v>128</v>
      </c>
      <c r="J45" t="s">
        <v>129</v>
      </c>
    </row>
    <row r="46" spans="2:11" x14ac:dyDescent="0.35">
      <c r="B46" t="s">
        <v>226</v>
      </c>
      <c r="H46" t="s">
        <v>132</v>
      </c>
      <c r="J46" t="s">
        <v>135</v>
      </c>
    </row>
    <row r="47" spans="2:11" x14ac:dyDescent="0.35">
      <c r="B47" t="s">
        <v>144</v>
      </c>
    </row>
    <row r="48" spans="2:11" x14ac:dyDescent="0.35">
      <c r="H48" t="s">
        <v>130</v>
      </c>
      <c r="J48" t="s">
        <v>131</v>
      </c>
    </row>
  </sheetData>
  <mergeCells count="29">
    <mergeCell ref="B40:F40"/>
    <mergeCell ref="B41:F41"/>
    <mergeCell ref="B42:F42"/>
    <mergeCell ref="B32:F32"/>
    <mergeCell ref="B33:F33"/>
    <mergeCell ref="B16:F16"/>
    <mergeCell ref="B36:K36"/>
    <mergeCell ref="B39:F39"/>
    <mergeCell ref="B24:F24"/>
    <mergeCell ref="B25:F25"/>
    <mergeCell ref="B23:F23"/>
    <mergeCell ref="B19:K19"/>
    <mergeCell ref="B29:K29"/>
    <mergeCell ref="B34:F34"/>
    <mergeCell ref="B26:F26"/>
    <mergeCell ref="B21:F21"/>
    <mergeCell ref="B22:F22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  <mergeCell ref="B4:D4"/>
  </mergeCells>
  <pageMargins left="0.7" right="0.7" top="0.75" bottom="0.75" header="0.3" footer="0.3"/>
  <pageSetup paperSize="9"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4"/>
  <sheetViews>
    <sheetView topLeftCell="A28" workbookViewId="0">
      <selection activeCell="G29" sqref="G29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5.453125" bestFit="1" customWidth="1"/>
    <col min="5" max="5" width="5.453125" customWidth="1"/>
    <col min="6" max="6" width="44.7265625" customWidth="1"/>
    <col min="7" max="10" width="25.26953125" customWidth="1"/>
    <col min="11" max="12" width="15.7265625" customWidth="1"/>
    <col min="14" max="14" width="10.1796875" bestFit="1" customWidth="1"/>
  </cols>
  <sheetData>
    <row r="1" spans="2:14" ht="18" customHeight="1" x14ac:dyDescent="0.35">
      <c r="B1" s="175" t="s">
        <v>105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2:14" ht="18" customHeight="1" x14ac:dyDescent="0.3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4" ht="15.75" customHeight="1" x14ac:dyDescent="0.35">
      <c r="B3" s="175" t="s">
        <v>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2:14" ht="18" x14ac:dyDescent="0.35">
      <c r="B4" s="2"/>
      <c r="C4" s="2"/>
      <c r="D4" s="2"/>
      <c r="E4" s="17"/>
      <c r="F4" s="2"/>
      <c r="G4" s="2"/>
      <c r="H4" s="2"/>
      <c r="I4" s="2"/>
      <c r="J4" s="3"/>
      <c r="K4" s="3"/>
    </row>
    <row r="5" spans="2:14" ht="18" customHeight="1" x14ac:dyDescent="0.35">
      <c r="B5" s="175" t="s">
        <v>37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4" ht="18" x14ac:dyDescent="0.35">
      <c r="B6" s="2"/>
      <c r="C6" s="2"/>
      <c r="D6" s="2"/>
      <c r="E6" s="17"/>
      <c r="F6" s="2"/>
      <c r="G6" s="2"/>
      <c r="H6" s="2"/>
      <c r="I6" s="2"/>
      <c r="J6" s="3"/>
      <c r="K6" s="3"/>
    </row>
    <row r="7" spans="2:14" ht="15.75" customHeight="1" x14ac:dyDescent="0.35">
      <c r="B7" s="175" t="s">
        <v>133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</row>
    <row r="8" spans="2:14" ht="18" x14ac:dyDescent="0.35">
      <c r="B8" s="2"/>
      <c r="C8" s="2"/>
      <c r="D8" s="2"/>
      <c r="E8" s="17"/>
      <c r="F8" s="2"/>
      <c r="G8" s="2"/>
      <c r="H8" s="2"/>
      <c r="I8" s="2"/>
      <c r="J8" s="3"/>
      <c r="K8" s="3"/>
    </row>
    <row r="9" spans="2:14" ht="26" x14ac:dyDescent="0.35">
      <c r="B9" s="212" t="s">
        <v>7</v>
      </c>
      <c r="C9" s="213"/>
      <c r="D9" s="213"/>
      <c r="E9" s="213"/>
      <c r="F9" s="214"/>
      <c r="G9" s="43" t="s">
        <v>38</v>
      </c>
      <c r="H9" s="43" t="s">
        <v>107</v>
      </c>
      <c r="I9" s="43" t="s">
        <v>108</v>
      </c>
      <c r="J9" s="43" t="s">
        <v>11</v>
      </c>
      <c r="K9" s="43" t="s">
        <v>28</v>
      </c>
    </row>
    <row r="10" spans="2:14" ht="16.5" customHeight="1" x14ac:dyDescent="0.35">
      <c r="B10" s="212">
        <v>1</v>
      </c>
      <c r="C10" s="213"/>
      <c r="D10" s="213"/>
      <c r="E10" s="213"/>
      <c r="F10" s="214"/>
      <c r="G10" s="43">
        <v>2</v>
      </c>
      <c r="H10" s="43">
        <v>3</v>
      </c>
      <c r="I10" s="43">
        <v>4</v>
      </c>
      <c r="J10" s="43" t="s">
        <v>109</v>
      </c>
      <c r="K10" s="43" t="s">
        <v>110</v>
      </c>
    </row>
    <row r="11" spans="2:14" x14ac:dyDescent="0.35">
      <c r="B11" s="6"/>
      <c r="C11" s="6"/>
      <c r="D11" s="6"/>
      <c r="E11" s="6"/>
      <c r="F11" s="6" t="s">
        <v>12</v>
      </c>
      <c r="G11" s="5"/>
      <c r="H11" s="5"/>
      <c r="I11" s="32"/>
      <c r="J11" s="32"/>
      <c r="K11" s="32"/>
      <c r="N11" s="90"/>
    </row>
    <row r="12" spans="2:14" ht="15.75" customHeight="1" x14ac:dyDescent="0.35">
      <c r="B12" s="6">
        <v>6</v>
      </c>
      <c r="C12" s="6"/>
      <c r="D12" s="6"/>
      <c r="E12" s="6"/>
      <c r="F12" s="6" t="s">
        <v>2</v>
      </c>
      <c r="G12" s="86">
        <v>466486.84</v>
      </c>
      <c r="H12" s="86">
        <v>984388</v>
      </c>
      <c r="I12" s="44">
        <v>603372.35</v>
      </c>
      <c r="J12" s="47">
        <f>I12/G12*100</f>
        <v>129.34391675443621</v>
      </c>
      <c r="K12" s="47">
        <f t="shared" ref="K12:K18" si="0">I12/H12*100</f>
        <v>61.294159416815319</v>
      </c>
      <c r="N12" s="90"/>
    </row>
    <row r="13" spans="2:14" ht="25" x14ac:dyDescent="0.35">
      <c r="B13" s="6"/>
      <c r="C13" s="11">
        <v>63</v>
      </c>
      <c r="D13" s="11"/>
      <c r="E13" s="11"/>
      <c r="F13" s="11" t="s">
        <v>13</v>
      </c>
      <c r="G13" s="86">
        <v>435440.22</v>
      </c>
      <c r="H13" s="86">
        <v>914081</v>
      </c>
      <c r="I13" s="44">
        <v>554628.16</v>
      </c>
      <c r="J13" s="47">
        <f>I13/G13*100</f>
        <v>127.37182614871911</v>
      </c>
      <c r="K13" s="47">
        <f t="shared" si="0"/>
        <v>60.676040744748008</v>
      </c>
      <c r="N13" s="90"/>
    </row>
    <row r="14" spans="2:14" ht="25" x14ac:dyDescent="0.35">
      <c r="B14" s="6"/>
      <c r="C14" s="11"/>
      <c r="D14" s="11">
        <v>636</v>
      </c>
      <c r="E14" s="11"/>
      <c r="F14" s="11" t="s">
        <v>40</v>
      </c>
      <c r="G14" s="86">
        <v>430782.5</v>
      </c>
      <c r="H14" s="86">
        <v>905500</v>
      </c>
      <c r="I14" s="44">
        <v>554576.61</v>
      </c>
      <c r="J14" s="47">
        <f>I14/G14*100</f>
        <v>128.73703318960264</v>
      </c>
      <c r="K14" s="47">
        <f t="shared" si="0"/>
        <v>61.245346217559359</v>
      </c>
      <c r="M14" s="45"/>
    </row>
    <row r="15" spans="2:14" x14ac:dyDescent="0.35">
      <c r="B15" s="7"/>
      <c r="C15" s="7"/>
      <c r="D15" s="7"/>
      <c r="E15" s="7">
        <v>6361</v>
      </c>
      <c r="F15" s="7" t="s">
        <v>41</v>
      </c>
      <c r="G15" s="86">
        <v>430783.5</v>
      </c>
      <c r="H15" s="86">
        <v>902500</v>
      </c>
      <c r="I15" s="44">
        <v>554576.61</v>
      </c>
      <c r="J15" s="47">
        <f>I15/G15*100</f>
        <v>128.73673434567479</v>
      </c>
      <c r="K15" s="47">
        <f t="shared" si="0"/>
        <v>61.448931855955678</v>
      </c>
    </row>
    <row r="16" spans="2:14" x14ac:dyDescent="0.35">
      <c r="B16" s="7"/>
      <c r="C16" s="7"/>
      <c r="D16" s="7"/>
      <c r="E16" s="7">
        <v>6362</v>
      </c>
      <c r="F16" s="7" t="s">
        <v>57</v>
      </c>
      <c r="G16" s="86">
        <v>0</v>
      </c>
      <c r="H16" s="86">
        <v>3000</v>
      </c>
      <c r="I16" s="44">
        <v>0</v>
      </c>
      <c r="J16" s="47">
        <v>0</v>
      </c>
      <c r="K16" s="47">
        <f t="shared" si="0"/>
        <v>0</v>
      </c>
    </row>
    <row r="17" spans="2:11" x14ac:dyDescent="0.35">
      <c r="B17" s="7"/>
      <c r="C17" s="7"/>
      <c r="D17" s="7">
        <v>638</v>
      </c>
      <c r="E17" s="7"/>
      <c r="F17" s="7" t="s">
        <v>53</v>
      </c>
      <c r="G17" s="86">
        <v>4656.72</v>
      </c>
      <c r="H17" s="86">
        <v>8581</v>
      </c>
      <c r="I17" s="44">
        <v>51.55</v>
      </c>
      <c r="J17" s="47">
        <f>I17/G17*100</f>
        <v>1.107002353587933</v>
      </c>
      <c r="K17" s="47">
        <f t="shared" si="0"/>
        <v>0.60074583381890223</v>
      </c>
    </row>
    <row r="18" spans="2:11" x14ac:dyDescent="0.35">
      <c r="B18" s="7"/>
      <c r="C18" s="7"/>
      <c r="D18" s="7"/>
      <c r="E18" s="7">
        <v>6381</v>
      </c>
      <c r="F18" s="7" t="s">
        <v>54</v>
      </c>
      <c r="G18" s="86">
        <v>4656.72</v>
      </c>
      <c r="H18" s="86">
        <v>8581</v>
      </c>
      <c r="I18" s="44">
        <v>51.55</v>
      </c>
      <c r="J18" s="47">
        <f>I18/G18*100</f>
        <v>1.107002353587933</v>
      </c>
      <c r="K18" s="47">
        <f t="shared" si="0"/>
        <v>0.60074583381890223</v>
      </c>
    </row>
    <row r="19" spans="2:11" x14ac:dyDescent="0.35">
      <c r="B19" s="7"/>
      <c r="C19" s="7">
        <v>64</v>
      </c>
      <c r="D19" s="7"/>
      <c r="E19" s="7"/>
      <c r="F19" s="7" t="s">
        <v>42</v>
      </c>
      <c r="G19" s="86">
        <v>1.31</v>
      </c>
      <c r="H19" s="86">
        <v>0</v>
      </c>
      <c r="I19" s="44">
        <v>2.84</v>
      </c>
      <c r="J19" s="47">
        <f>(I19/G19)*100</f>
        <v>216.79389312977096</v>
      </c>
      <c r="K19" s="47">
        <v>0</v>
      </c>
    </row>
    <row r="20" spans="2:11" x14ac:dyDescent="0.35">
      <c r="B20" s="7"/>
      <c r="C20" s="7"/>
      <c r="D20" s="7">
        <v>641</v>
      </c>
      <c r="E20" s="7"/>
      <c r="F20" s="7" t="s">
        <v>43</v>
      </c>
      <c r="G20" s="86">
        <v>1.31</v>
      </c>
      <c r="H20" s="86">
        <v>0</v>
      </c>
      <c r="I20" s="44">
        <v>2.84</v>
      </c>
      <c r="J20" s="47">
        <f t="shared" ref="J20:J32" si="1">I20/G20*100</f>
        <v>216.79389312977096</v>
      </c>
      <c r="K20" s="47">
        <v>0</v>
      </c>
    </row>
    <row r="21" spans="2:11" x14ac:dyDescent="0.35">
      <c r="B21" s="7"/>
      <c r="C21" s="7"/>
      <c r="D21" s="8"/>
      <c r="E21" s="8">
        <v>6413</v>
      </c>
      <c r="F21" s="8" t="s">
        <v>44</v>
      </c>
      <c r="G21" s="86">
        <v>1.31</v>
      </c>
      <c r="H21" s="86">
        <v>0</v>
      </c>
      <c r="I21" s="44">
        <v>2.84</v>
      </c>
      <c r="J21" s="47">
        <f t="shared" si="1"/>
        <v>216.79389312977096</v>
      </c>
      <c r="K21" s="47">
        <v>0</v>
      </c>
    </row>
    <row r="22" spans="2:11" x14ac:dyDescent="0.35">
      <c r="B22" s="7"/>
      <c r="C22" s="7">
        <v>65</v>
      </c>
      <c r="D22" s="8"/>
      <c r="E22" s="8"/>
      <c r="F22" s="8" t="s">
        <v>45</v>
      </c>
      <c r="G22" s="86">
        <v>7854.26</v>
      </c>
      <c r="H22" s="86">
        <v>7830</v>
      </c>
      <c r="I22" s="44">
        <v>3572.5</v>
      </c>
      <c r="J22" s="47">
        <f t="shared" si="1"/>
        <v>45.484870630715051</v>
      </c>
      <c r="K22" s="47">
        <f t="shared" ref="K22:K28" si="2">I22/H22*100</f>
        <v>45.625798212005108</v>
      </c>
    </row>
    <row r="23" spans="2:11" x14ac:dyDescent="0.35">
      <c r="B23" s="7"/>
      <c r="C23" s="7"/>
      <c r="D23" s="8">
        <v>652</v>
      </c>
      <c r="E23" s="8"/>
      <c r="F23" s="8" t="s">
        <v>46</v>
      </c>
      <c r="G23" s="86">
        <v>7854.26</v>
      </c>
      <c r="H23" s="86">
        <v>7830</v>
      </c>
      <c r="I23" s="44">
        <v>3572.5</v>
      </c>
      <c r="J23" s="47">
        <f t="shared" si="1"/>
        <v>45.484870630715051</v>
      </c>
      <c r="K23" s="47">
        <f t="shared" si="2"/>
        <v>45.625798212005108</v>
      </c>
    </row>
    <row r="24" spans="2:11" x14ac:dyDescent="0.35">
      <c r="B24" s="7"/>
      <c r="C24" s="7"/>
      <c r="D24" s="8"/>
      <c r="E24" s="8">
        <v>6526</v>
      </c>
      <c r="F24" s="8" t="s">
        <v>47</v>
      </c>
      <c r="G24" s="86">
        <v>7854.26</v>
      </c>
      <c r="H24" s="86">
        <v>7830</v>
      </c>
      <c r="I24" s="44">
        <v>3572.5</v>
      </c>
      <c r="J24" s="47">
        <f t="shared" si="1"/>
        <v>45.484870630715051</v>
      </c>
      <c r="K24" s="47">
        <f t="shared" si="2"/>
        <v>45.625798212005108</v>
      </c>
    </row>
    <row r="25" spans="2:11" ht="25" x14ac:dyDescent="0.35">
      <c r="B25" s="7"/>
      <c r="C25" s="7">
        <v>66</v>
      </c>
      <c r="D25" s="8"/>
      <c r="E25" s="8"/>
      <c r="F25" s="11" t="s">
        <v>14</v>
      </c>
      <c r="G25" s="86">
        <v>1673.13</v>
      </c>
      <c r="H25" s="86">
        <v>2724</v>
      </c>
      <c r="I25" s="44">
        <v>1564.5</v>
      </c>
      <c r="J25" s="47">
        <f t="shared" si="1"/>
        <v>93.507378386616693</v>
      </c>
      <c r="K25" s="47">
        <f t="shared" si="2"/>
        <v>57.433920704845818</v>
      </c>
    </row>
    <row r="26" spans="2:11" x14ac:dyDescent="0.35">
      <c r="B26" s="7"/>
      <c r="C26" s="27"/>
      <c r="D26" s="8">
        <v>661</v>
      </c>
      <c r="E26" s="8"/>
      <c r="F26" s="11" t="s">
        <v>15</v>
      </c>
      <c r="G26" s="86">
        <v>1430.7</v>
      </c>
      <c r="H26" s="86">
        <v>2124</v>
      </c>
      <c r="I26" s="44">
        <v>1564.5</v>
      </c>
      <c r="J26" s="47">
        <f t="shared" si="1"/>
        <v>109.35206542252045</v>
      </c>
      <c r="K26" s="47">
        <f t="shared" si="2"/>
        <v>73.658192090395474</v>
      </c>
    </row>
    <row r="27" spans="2:11" x14ac:dyDescent="0.35">
      <c r="B27" s="7"/>
      <c r="C27" s="27"/>
      <c r="D27" s="8"/>
      <c r="E27" s="8">
        <v>6615</v>
      </c>
      <c r="F27" s="11" t="s">
        <v>48</v>
      </c>
      <c r="G27" s="86">
        <v>1430.7</v>
      </c>
      <c r="H27" s="86">
        <v>2124</v>
      </c>
      <c r="I27" s="44">
        <v>1564.5</v>
      </c>
      <c r="J27" s="47">
        <f t="shared" si="1"/>
        <v>109.35206542252045</v>
      </c>
      <c r="K27" s="47">
        <f t="shared" si="2"/>
        <v>73.658192090395474</v>
      </c>
    </row>
    <row r="28" spans="2:11" x14ac:dyDescent="0.35">
      <c r="B28" s="7"/>
      <c r="C28" s="7"/>
      <c r="D28" s="8">
        <v>663</v>
      </c>
      <c r="E28" s="8"/>
      <c r="F28" s="11" t="s">
        <v>49</v>
      </c>
      <c r="G28" s="86">
        <v>242.43</v>
      </c>
      <c r="H28" s="86">
        <v>600</v>
      </c>
      <c r="I28" s="44">
        <v>0</v>
      </c>
      <c r="J28" s="47">
        <f t="shared" si="1"/>
        <v>0</v>
      </c>
      <c r="K28" s="47">
        <f t="shared" si="2"/>
        <v>0</v>
      </c>
    </row>
    <row r="29" spans="2:11" x14ac:dyDescent="0.35">
      <c r="B29" s="7"/>
      <c r="C29" s="7"/>
      <c r="D29" s="8"/>
      <c r="E29" s="8">
        <v>6631</v>
      </c>
      <c r="F29" s="11" t="s">
        <v>50</v>
      </c>
      <c r="G29" s="86">
        <v>242.43</v>
      </c>
      <c r="H29" s="86">
        <v>600</v>
      </c>
      <c r="I29" s="44">
        <v>0</v>
      </c>
      <c r="J29" s="47">
        <f t="shared" si="1"/>
        <v>0</v>
      </c>
      <c r="K29" s="47">
        <v>0</v>
      </c>
    </row>
    <row r="30" spans="2:11" x14ac:dyDescent="0.35">
      <c r="B30" s="7"/>
      <c r="C30" s="7">
        <v>67</v>
      </c>
      <c r="D30" s="8"/>
      <c r="E30" s="8"/>
      <c r="F30" s="11" t="s">
        <v>51</v>
      </c>
      <c r="G30" s="86">
        <v>21517.919999999998</v>
      </c>
      <c r="H30" s="86">
        <v>59753</v>
      </c>
      <c r="I30" s="44">
        <v>43604.35</v>
      </c>
      <c r="J30" s="47">
        <f t="shared" si="1"/>
        <v>202.64203045647537</v>
      </c>
      <c r="K30" s="47">
        <f>I30/H30*100</f>
        <v>72.974327648820974</v>
      </c>
    </row>
    <row r="31" spans="2:11" ht="25" x14ac:dyDescent="0.35">
      <c r="B31" s="7"/>
      <c r="C31" s="7"/>
      <c r="D31" s="8">
        <v>671</v>
      </c>
      <c r="E31" s="8"/>
      <c r="F31" s="11" t="s">
        <v>52</v>
      </c>
      <c r="G31" s="86">
        <v>21517.919999999998</v>
      </c>
      <c r="H31" s="86">
        <v>59753</v>
      </c>
      <c r="I31" s="44">
        <v>43604.35</v>
      </c>
      <c r="J31" s="47">
        <f t="shared" si="1"/>
        <v>202.64203045647537</v>
      </c>
      <c r="K31" s="47">
        <f>I31/H31*100</f>
        <v>72.974327648820974</v>
      </c>
    </row>
    <row r="32" spans="2:11" ht="25" x14ac:dyDescent="0.35">
      <c r="B32" s="7"/>
      <c r="C32" s="7"/>
      <c r="D32" s="8"/>
      <c r="E32" s="8">
        <v>6711</v>
      </c>
      <c r="F32" s="11" t="s">
        <v>55</v>
      </c>
      <c r="G32" s="86">
        <v>21517.919999999998</v>
      </c>
      <c r="H32" s="86">
        <v>59753</v>
      </c>
      <c r="I32" s="44">
        <v>38173.1</v>
      </c>
      <c r="J32" s="47">
        <f t="shared" si="1"/>
        <v>177.40144028790888</v>
      </c>
      <c r="K32" s="47">
        <f>I32/H32*100</f>
        <v>63.884825866483688</v>
      </c>
    </row>
    <row r="33" spans="2:14" ht="25" x14ac:dyDescent="0.35">
      <c r="B33" s="7"/>
      <c r="C33" s="7"/>
      <c r="D33" s="8"/>
      <c r="E33" s="8">
        <v>6712</v>
      </c>
      <c r="F33" s="11" t="s">
        <v>56</v>
      </c>
      <c r="G33" s="86">
        <v>0</v>
      </c>
      <c r="H33" s="86">
        <v>0</v>
      </c>
      <c r="I33" s="44">
        <v>5431.25</v>
      </c>
      <c r="J33" s="47">
        <v>0</v>
      </c>
      <c r="K33" s="47">
        <v>0</v>
      </c>
    </row>
    <row r="34" spans="2:14" s="38" customFormat="1" x14ac:dyDescent="0.35">
      <c r="B34" s="27">
        <v>7</v>
      </c>
      <c r="C34" s="27"/>
      <c r="D34" s="36"/>
      <c r="E34" s="36"/>
      <c r="F34" s="6" t="s">
        <v>3</v>
      </c>
      <c r="G34" s="87">
        <v>0</v>
      </c>
      <c r="H34" s="87">
        <v>0</v>
      </c>
      <c r="I34" s="88">
        <v>0</v>
      </c>
      <c r="J34" s="48">
        <v>0</v>
      </c>
      <c r="K34" s="37">
        <v>0</v>
      </c>
    </row>
    <row r="35" spans="2:14" x14ac:dyDescent="0.35">
      <c r="B35" s="7"/>
      <c r="C35" s="7">
        <v>72</v>
      </c>
      <c r="D35" s="8"/>
      <c r="E35" s="8"/>
      <c r="F35" s="33" t="s">
        <v>16</v>
      </c>
      <c r="G35" s="86">
        <v>0</v>
      </c>
      <c r="H35" s="86">
        <v>0</v>
      </c>
      <c r="I35" s="44">
        <v>0</v>
      </c>
      <c r="J35" s="47">
        <v>0</v>
      </c>
      <c r="K35" s="32">
        <v>0</v>
      </c>
    </row>
    <row r="36" spans="2:14" x14ac:dyDescent="0.35">
      <c r="B36" s="7"/>
      <c r="C36" s="7"/>
      <c r="D36" s="7">
        <v>721</v>
      </c>
      <c r="E36" s="7"/>
      <c r="F36" s="33" t="s">
        <v>17</v>
      </c>
      <c r="G36" s="86">
        <v>0</v>
      </c>
      <c r="H36" s="86">
        <v>0</v>
      </c>
      <c r="I36" s="44">
        <v>0</v>
      </c>
      <c r="J36" s="47">
        <v>0</v>
      </c>
      <c r="K36" s="32">
        <v>0</v>
      </c>
    </row>
    <row r="37" spans="2:14" x14ac:dyDescent="0.35">
      <c r="B37" s="7"/>
      <c r="C37" s="7"/>
      <c r="D37" s="7"/>
      <c r="E37" s="7">
        <v>7211</v>
      </c>
      <c r="F37" s="33" t="s">
        <v>18</v>
      </c>
      <c r="G37" s="86">
        <v>0</v>
      </c>
      <c r="H37" s="86">
        <v>0</v>
      </c>
      <c r="I37" s="44">
        <v>0</v>
      </c>
      <c r="J37" s="47">
        <v>0</v>
      </c>
      <c r="K37" s="32">
        <v>0</v>
      </c>
    </row>
    <row r="38" spans="2:14" ht="15.75" customHeight="1" x14ac:dyDescent="0.35">
      <c r="K38" s="49"/>
    </row>
    <row r="39" spans="2:14" ht="15.75" customHeight="1" x14ac:dyDescent="0.35">
      <c r="K39" s="49"/>
    </row>
    <row r="40" spans="2:14" ht="15.75" customHeight="1" x14ac:dyDescent="0.35">
      <c r="B40" s="215" t="s">
        <v>134</v>
      </c>
      <c r="C40" s="215"/>
      <c r="D40" s="215"/>
      <c r="E40" s="215"/>
      <c r="F40" s="215"/>
      <c r="G40" s="215"/>
      <c r="H40" s="215"/>
      <c r="I40" s="215"/>
      <c r="J40" s="215"/>
      <c r="K40" s="215"/>
    </row>
    <row r="41" spans="2:14" ht="15.75" customHeight="1" x14ac:dyDescent="0.35">
      <c r="B41" s="17"/>
      <c r="C41" s="17"/>
      <c r="D41" s="17"/>
      <c r="E41" s="17"/>
      <c r="F41" s="17"/>
      <c r="G41" s="17"/>
      <c r="H41" s="17"/>
      <c r="I41" s="17"/>
      <c r="J41" s="3"/>
      <c r="K41" s="50"/>
      <c r="L41" s="3"/>
    </row>
    <row r="42" spans="2:14" ht="26" x14ac:dyDescent="0.35">
      <c r="B42" s="212" t="s">
        <v>7</v>
      </c>
      <c r="C42" s="213"/>
      <c r="D42" s="213"/>
      <c r="E42" s="213"/>
      <c r="F42" s="214"/>
      <c r="G42" s="43" t="s">
        <v>38</v>
      </c>
      <c r="H42" s="43" t="s">
        <v>107</v>
      </c>
      <c r="I42" s="43" t="s">
        <v>108</v>
      </c>
      <c r="J42" s="51" t="s">
        <v>11</v>
      </c>
      <c r="K42" s="43" t="s">
        <v>28</v>
      </c>
    </row>
    <row r="43" spans="2:14" ht="12.75" customHeight="1" x14ac:dyDescent="0.35">
      <c r="B43" s="212">
        <v>1</v>
      </c>
      <c r="C43" s="213"/>
      <c r="D43" s="213"/>
      <c r="E43" s="213"/>
      <c r="F43" s="214"/>
      <c r="G43" s="43">
        <v>2</v>
      </c>
      <c r="H43" s="43">
        <v>3</v>
      </c>
      <c r="I43" s="43">
        <v>4</v>
      </c>
      <c r="J43" s="51" t="s">
        <v>109</v>
      </c>
      <c r="K43" s="43" t="s">
        <v>110</v>
      </c>
    </row>
    <row r="44" spans="2:14" x14ac:dyDescent="0.35">
      <c r="B44" s="6"/>
      <c r="C44" s="6"/>
      <c r="D44" s="6"/>
      <c r="E44" s="6"/>
      <c r="F44" s="6" t="s">
        <v>8</v>
      </c>
      <c r="G44" s="86">
        <f>G45+G89</f>
        <v>465358.4</v>
      </c>
      <c r="H44" s="86">
        <f>H45+H89</f>
        <v>984388</v>
      </c>
      <c r="I44" s="44">
        <f>I45+I89</f>
        <v>586703.67000000004</v>
      </c>
      <c r="J44" s="47"/>
      <c r="K44" s="32"/>
      <c r="N44" s="90"/>
    </row>
    <row r="45" spans="2:14" x14ac:dyDescent="0.35">
      <c r="B45" s="6">
        <v>3</v>
      </c>
      <c r="C45" s="6"/>
      <c r="D45" s="6"/>
      <c r="E45" s="6"/>
      <c r="F45" s="6" t="s">
        <v>4</v>
      </c>
      <c r="G45" s="86">
        <v>465358.4</v>
      </c>
      <c r="H45" s="86">
        <v>981388</v>
      </c>
      <c r="I45" s="44">
        <v>581150.56000000006</v>
      </c>
      <c r="J45" s="47">
        <f t="shared" ref="J45:J57" si="3">I45/G45*100</f>
        <v>124.88236163782582</v>
      </c>
      <c r="K45" s="47">
        <f t="shared" ref="K45:K76" si="4">I45/H45*100</f>
        <v>59.217206650173026</v>
      </c>
    </row>
    <row r="46" spans="2:14" x14ac:dyDescent="0.35">
      <c r="B46" s="6"/>
      <c r="C46" s="11">
        <v>31</v>
      </c>
      <c r="D46" s="11"/>
      <c r="E46" s="11"/>
      <c r="F46" s="11" t="s">
        <v>5</v>
      </c>
      <c r="G46" s="86">
        <v>390448.68</v>
      </c>
      <c r="H46" s="86">
        <v>825084</v>
      </c>
      <c r="I46" s="44">
        <v>504109.8</v>
      </c>
      <c r="J46" s="47">
        <f t="shared" si="3"/>
        <v>129.11038654298949</v>
      </c>
      <c r="K46" s="47">
        <f t="shared" si="4"/>
        <v>61.097997294820892</v>
      </c>
      <c r="N46" s="90"/>
    </row>
    <row r="47" spans="2:14" x14ac:dyDescent="0.35">
      <c r="B47" s="7"/>
      <c r="C47" s="7"/>
      <c r="D47" s="7">
        <v>311</v>
      </c>
      <c r="E47" s="7"/>
      <c r="F47" s="7" t="s">
        <v>19</v>
      </c>
      <c r="G47" s="86">
        <v>323601.49</v>
      </c>
      <c r="H47" s="86">
        <v>677669</v>
      </c>
      <c r="I47" s="44">
        <v>418105.43</v>
      </c>
      <c r="J47" s="47">
        <f t="shared" si="3"/>
        <v>129.20380249176233</v>
      </c>
      <c r="K47" s="47">
        <f t="shared" si="4"/>
        <v>61.697588350654961</v>
      </c>
    </row>
    <row r="48" spans="2:14" x14ac:dyDescent="0.35">
      <c r="B48" s="7"/>
      <c r="C48" s="7"/>
      <c r="D48" s="7"/>
      <c r="E48" s="7">
        <v>3111</v>
      </c>
      <c r="F48" s="7" t="s">
        <v>20</v>
      </c>
      <c r="G48" s="86">
        <v>311598.5</v>
      </c>
      <c r="H48" s="86">
        <v>663669</v>
      </c>
      <c r="I48" s="46">
        <v>404093.04</v>
      </c>
      <c r="J48" s="47">
        <f t="shared" si="3"/>
        <v>129.68388487107606</v>
      </c>
      <c r="K48" s="47">
        <f t="shared" si="4"/>
        <v>60.887737712624812</v>
      </c>
    </row>
    <row r="49" spans="2:13" x14ac:dyDescent="0.35">
      <c r="B49" s="7"/>
      <c r="C49" s="7"/>
      <c r="D49" s="7"/>
      <c r="E49" s="7">
        <v>3113</v>
      </c>
      <c r="F49" s="7" t="s">
        <v>58</v>
      </c>
      <c r="G49" s="86">
        <v>10041.17</v>
      </c>
      <c r="H49" s="86">
        <v>11000</v>
      </c>
      <c r="I49" s="46">
        <v>11390.09</v>
      </c>
      <c r="J49" s="47">
        <f t="shared" si="3"/>
        <v>113.43389266390271</v>
      </c>
      <c r="K49" s="47">
        <f t="shared" si="4"/>
        <v>103.54627272727272</v>
      </c>
    </row>
    <row r="50" spans="2:13" x14ac:dyDescent="0.35">
      <c r="B50" s="7"/>
      <c r="C50" s="7"/>
      <c r="D50" s="7"/>
      <c r="E50" s="7">
        <v>3114</v>
      </c>
      <c r="F50" s="7" t="s">
        <v>59</v>
      </c>
      <c r="G50" s="86">
        <v>1961.82</v>
      </c>
      <c r="H50" s="86">
        <v>3000</v>
      </c>
      <c r="I50" s="46">
        <v>2622.3</v>
      </c>
      <c r="J50" s="47">
        <f t="shared" si="3"/>
        <v>133.6666972505123</v>
      </c>
      <c r="K50" s="47">
        <f t="shared" si="4"/>
        <v>87.410000000000011</v>
      </c>
    </row>
    <row r="51" spans="2:13" x14ac:dyDescent="0.35">
      <c r="B51" s="7"/>
      <c r="C51" s="7"/>
      <c r="D51" s="7">
        <v>312</v>
      </c>
      <c r="E51" s="7"/>
      <c r="F51" s="7" t="s">
        <v>60</v>
      </c>
      <c r="G51" s="86">
        <v>13597.19</v>
      </c>
      <c r="H51" s="86">
        <v>35600</v>
      </c>
      <c r="I51" s="46">
        <v>17190.79</v>
      </c>
      <c r="J51" s="47">
        <f t="shared" si="3"/>
        <v>126.42899010751488</v>
      </c>
      <c r="K51" s="47">
        <f t="shared" si="4"/>
        <v>48.288735955056183</v>
      </c>
    </row>
    <row r="52" spans="2:13" x14ac:dyDescent="0.35">
      <c r="B52" s="7"/>
      <c r="C52" s="7"/>
      <c r="D52" s="7">
        <v>313</v>
      </c>
      <c r="E52" s="7"/>
      <c r="F52" s="7" t="s">
        <v>61</v>
      </c>
      <c r="G52" s="86">
        <v>53250</v>
      </c>
      <c r="H52" s="86">
        <v>111815</v>
      </c>
      <c r="I52" s="46">
        <v>68813.58</v>
      </c>
      <c r="J52" s="47">
        <f t="shared" si="3"/>
        <v>129.22738028169013</v>
      </c>
      <c r="K52" s="47">
        <f t="shared" si="4"/>
        <v>61.542351205115594</v>
      </c>
    </row>
    <row r="53" spans="2:13" x14ac:dyDescent="0.35">
      <c r="B53" s="7"/>
      <c r="C53" s="7"/>
      <c r="D53" s="7"/>
      <c r="E53" s="7">
        <v>3132</v>
      </c>
      <c r="F53" s="7" t="s">
        <v>62</v>
      </c>
      <c r="G53" s="86">
        <v>53250</v>
      </c>
      <c r="H53" s="86">
        <v>111815</v>
      </c>
      <c r="I53" s="46">
        <v>68813.58</v>
      </c>
      <c r="J53" s="47">
        <f t="shared" si="3"/>
        <v>129.22738028169013</v>
      </c>
      <c r="K53" s="47">
        <f t="shared" si="4"/>
        <v>61.542351205115594</v>
      </c>
    </row>
    <row r="54" spans="2:13" x14ac:dyDescent="0.35">
      <c r="B54" s="7"/>
      <c r="C54" s="7">
        <v>32</v>
      </c>
      <c r="D54" s="8"/>
      <c r="E54" s="8"/>
      <c r="F54" s="7" t="s">
        <v>10</v>
      </c>
      <c r="G54" s="86">
        <v>74617.58</v>
      </c>
      <c r="H54" s="86">
        <v>145604</v>
      </c>
      <c r="I54" s="44">
        <v>76617.14</v>
      </c>
      <c r="J54" s="47">
        <f t="shared" si="3"/>
        <v>102.67974383516591</v>
      </c>
      <c r="K54" s="47">
        <f t="shared" si="4"/>
        <v>52.620216477569294</v>
      </c>
    </row>
    <row r="55" spans="2:13" x14ac:dyDescent="0.35">
      <c r="B55" s="7"/>
      <c r="C55" s="7"/>
      <c r="D55" s="7">
        <v>321</v>
      </c>
      <c r="E55" s="7"/>
      <c r="F55" s="7" t="s">
        <v>21</v>
      </c>
      <c r="G55" s="86">
        <v>17581.45</v>
      </c>
      <c r="H55" s="86">
        <v>25800</v>
      </c>
      <c r="I55" s="44">
        <v>17312.22</v>
      </c>
      <c r="J55" s="47">
        <f t="shared" si="3"/>
        <v>98.46867010400166</v>
      </c>
      <c r="K55" s="47">
        <f t="shared" si="4"/>
        <v>67.101627906976745</v>
      </c>
    </row>
    <row r="56" spans="2:13" x14ac:dyDescent="0.35">
      <c r="B56" s="7"/>
      <c r="C56" s="27"/>
      <c r="D56" s="7"/>
      <c r="E56" s="7">
        <v>3211</v>
      </c>
      <c r="F56" s="33" t="s">
        <v>22</v>
      </c>
      <c r="G56" s="86">
        <v>2904.6</v>
      </c>
      <c r="H56" s="86">
        <v>4800</v>
      </c>
      <c r="I56" s="44">
        <v>3917.9</v>
      </c>
      <c r="J56" s="47">
        <f t="shared" si="3"/>
        <v>134.8860428286167</v>
      </c>
      <c r="K56" s="47">
        <f t="shared" si="4"/>
        <v>81.622916666666669</v>
      </c>
    </row>
    <row r="57" spans="2:13" x14ac:dyDescent="0.35">
      <c r="B57" s="7"/>
      <c r="C57" s="27"/>
      <c r="D57" s="8"/>
      <c r="E57" s="8">
        <v>3212</v>
      </c>
      <c r="F57" s="8" t="s">
        <v>63</v>
      </c>
      <c r="G57" s="86">
        <v>14363.65</v>
      </c>
      <c r="H57" s="86">
        <v>20000</v>
      </c>
      <c r="I57" s="44">
        <v>12750.19</v>
      </c>
      <c r="J57" s="47">
        <f t="shared" si="3"/>
        <v>88.767061297093704</v>
      </c>
      <c r="K57" s="47">
        <f t="shared" si="4"/>
        <v>63.750950000000003</v>
      </c>
    </row>
    <row r="58" spans="2:13" x14ac:dyDescent="0.35">
      <c r="B58" s="7"/>
      <c r="C58" s="27"/>
      <c r="D58" s="8"/>
      <c r="E58" s="8">
        <v>3213</v>
      </c>
      <c r="F58" s="8" t="s">
        <v>95</v>
      </c>
      <c r="G58" s="86">
        <v>0</v>
      </c>
      <c r="H58" s="86">
        <v>300</v>
      </c>
      <c r="I58" s="44">
        <v>261.13</v>
      </c>
      <c r="J58" s="47">
        <v>0</v>
      </c>
      <c r="K58" s="47">
        <f t="shared" si="4"/>
        <v>87.043333333333322</v>
      </c>
    </row>
    <row r="59" spans="2:13" x14ac:dyDescent="0.35">
      <c r="B59" s="7"/>
      <c r="C59" s="7"/>
      <c r="D59" s="8"/>
      <c r="E59" s="8">
        <v>3214</v>
      </c>
      <c r="F59" s="8" t="s">
        <v>64</v>
      </c>
      <c r="G59" s="86">
        <v>313.2</v>
      </c>
      <c r="H59" s="86">
        <v>700</v>
      </c>
      <c r="I59" s="44">
        <v>383</v>
      </c>
      <c r="J59" s="47">
        <f t="shared" ref="J59:J65" si="5">I59/G59*100</f>
        <v>122.2860791826309</v>
      </c>
      <c r="K59" s="47">
        <f t="shared" si="4"/>
        <v>54.714285714285715</v>
      </c>
    </row>
    <row r="60" spans="2:13" x14ac:dyDescent="0.35">
      <c r="B60" s="7"/>
      <c r="C60" s="7"/>
      <c r="D60" s="8">
        <v>322</v>
      </c>
      <c r="E60" s="8"/>
      <c r="F60" s="8" t="s">
        <v>65</v>
      </c>
      <c r="G60" s="86">
        <v>35125.620000000003</v>
      </c>
      <c r="H60" s="86">
        <v>81951</v>
      </c>
      <c r="I60" s="44">
        <v>46613.26</v>
      </c>
      <c r="J60" s="47">
        <f t="shared" si="5"/>
        <v>132.70444763679617</v>
      </c>
      <c r="K60" s="47">
        <f t="shared" si="4"/>
        <v>56.87942795084868</v>
      </c>
    </row>
    <row r="61" spans="2:13" x14ac:dyDescent="0.35">
      <c r="B61" s="7"/>
      <c r="C61" s="7"/>
      <c r="D61" s="8"/>
      <c r="E61" s="8">
        <v>3221</v>
      </c>
      <c r="F61" s="8" t="s">
        <v>66</v>
      </c>
      <c r="G61" s="86">
        <v>5253.86</v>
      </c>
      <c r="H61" s="86">
        <v>6000</v>
      </c>
      <c r="I61" s="44">
        <v>5152.07</v>
      </c>
      <c r="J61" s="47">
        <f t="shared" si="5"/>
        <v>98.062567331447738</v>
      </c>
      <c r="K61" s="47">
        <f t="shared" si="4"/>
        <v>85.867833333333337</v>
      </c>
    </row>
    <row r="62" spans="2:13" x14ac:dyDescent="0.35">
      <c r="B62" s="7"/>
      <c r="C62" s="7"/>
      <c r="D62" s="8"/>
      <c r="E62" s="8">
        <v>3222</v>
      </c>
      <c r="F62" s="8" t="s">
        <v>67</v>
      </c>
      <c r="G62" s="86">
        <v>24503.8</v>
      </c>
      <c r="H62" s="86">
        <v>49000</v>
      </c>
      <c r="I62" s="44">
        <v>29017.11</v>
      </c>
      <c r="J62" s="47">
        <f t="shared" si="5"/>
        <v>118.41881667333229</v>
      </c>
      <c r="K62" s="47">
        <f t="shared" si="4"/>
        <v>59.218591836734689</v>
      </c>
    </row>
    <row r="63" spans="2:13" x14ac:dyDescent="0.35">
      <c r="B63" s="7"/>
      <c r="C63" s="7"/>
      <c r="D63" s="8"/>
      <c r="E63" s="8">
        <v>3223</v>
      </c>
      <c r="F63" s="8" t="s">
        <v>68</v>
      </c>
      <c r="G63" s="86">
        <v>3514.06</v>
      </c>
      <c r="H63" s="86">
        <v>18000</v>
      </c>
      <c r="I63" s="44">
        <v>11065.35</v>
      </c>
      <c r="J63" s="47">
        <f t="shared" si="5"/>
        <v>314.88790743470514</v>
      </c>
      <c r="K63" s="47">
        <f t="shared" si="4"/>
        <v>61.474166666666676</v>
      </c>
      <c r="M63" s="45"/>
    </row>
    <row r="64" spans="2:13" x14ac:dyDescent="0.35">
      <c r="B64" s="7"/>
      <c r="C64" s="7"/>
      <c r="D64" s="8"/>
      <c r="E64" s="8">
        <v>3224</v>
      </c>
      <c r="F64" s="8" t="s">
        <v>69</v>
      </c>
      <c r="G64" s="86">
        <v>667.66</v>
      </c>
      <c r="H64" s="86">
        <v>3400</v>
      </c>
      <c r="I64" s="44">
        <v>1378.73</v>
      </c>
      <c r="J64" s="47">
        <f t="shared" si="5"/>
        <v>206.50181229967347</v>
      </c>
      <c r="K64" s="47">
        <f t="shared" si="4"/>
        <v>40.550882352941173</v>
      </c>
    </row>
    <row r="65" spans="2:14" x14ac:dyDescent="0.35">
      <c r="B65" s="7"/>
      <c r="C65" s="7"/>
      <c r="D65" s="8"/>
      <c r="E65" s="8">
        <v>3225</v>
      </c>
      <c r="F65" s="8" t="s">
        <v>70</v>
      </c>
      <c r="G65" s="86">
        <v>1186.24</v>
      </c>
      <c r="H65" s="86">
        <v>5051</v>
      </c>
      <c r="I65" s="44">
        <v>0</v>
      </c>
      <c r="J65" s="47">
        <f t="shared" si="5"/>
        <v>0</v>
      </c>
      <c r="K65" s="47">
        <f t="shared" si="4"/>
        <v>0</v>
      </c>
    </row>
    <row r="66" spans="2:14" x14ac:dyDescent="0.35">
      <c r="B66" s="7"/>
      <c r="C66" s="7"/>
      <c r="D66" s="8"/>
      <c r="E66" s="8">
        <v>3227</v>
      </c>
      <c r="F66" s="8" t="s">
        <v>96</v>
      </c>
      <c r="G66" s="86">
        <v>0</v>
      </c>
      <c r="H66" s="86">
        <v>500</v>
      </c>
      <c r="I66" s="44">
        <v>0</v>
      </c>
      <c r="J66" s="47">
        <v>0</v>
      </c>
      <c r="K66" s="47">
        <f t="shared" si="4"/>
        <v>0</v>
      </c>
    </row>
    <row r="67" spans="2:14" x14ac:dyDescent="0.35">
      <c r="B67" s="7"/>
      <c r="C67" s="7"/>
      <c r="D67" s="8">
        <v>323</v>
      </c>
      <c r="E67" s="8"/>
      <c r="F67" s="8" t="s">
        <v>71</v>
      </c>
      <c r="G67" s="86">
        <v>19419.77</v>
      </c>
      <c r="H67" s="86">
        <v>20573</v>
      </c>
      <c r="I67" s="44">
        <v>8883.43</v>
      </c>
      <c r="J67" s="47">
        <f t="shared" ref="J67:J76" si="6">I67/G67*100</f>
        <v>45.744259587008493</v>
      </c>
      <c r="K67" s="47">
        <f t="shared" si="4"/>
        <v>43.180041802362325</v>
      </c>
      <c r="M67" s="45"/>
    </row>
    <row r="68" spans="2:14" x14ac:dyDescent="0.35">
      <c r="B68" s="7"/>
      <c r="C68" s="7"/>
      <c r="D68" s="8"/>
      <c r="E68" s="8">
        <v>3231</v>
      </c>
      <c r="F68" s="8" t="s">
        <v>72</v>
      </c>
      <c r="G68" s="86">
        <v>530.38</v>
      </c>
      <c r="H68" s="86">
        <v>1800</v>
      </c>
      <c r="I68" s="44">
        <v>778.37</v>
      </c>
      <c r="J68" s="47">
        <f t="shared" si="6"/>
        <v>146.75704212074362</v>
      </c>
      <c r="K68" s="47">
        <f t="shared" si="4"/>
        <v>43.242777777777782</v>
      </c>
    </row>
    <row r="69" spans="2:14" x14ac:dyDescent="0.35">
      <c r="B69" s="7"/>
      <c r="C69" s="7"/>
      <c r="D69" s="8"/>
      <c r="E69" s="8">
        <v>3232</v>
      </c>
      <c r="F69" s="8" t="s">
        <v>73</v>
      </c>
      <c r="G69" s="86">
        <v>9040.25</v>
      </c>
      <c r="H69" s="86">
        <v>7473</v>
      </c>
      <c r="I69" s="44">
        <v>1532.84</v>
      </c>
      <c r="J69" s="47">
        <f t="shared" si="6"/>
        <v>16.955725781919746</v>
      </c>
      <c r="K69" s="47">
        <f t="shared" si="4"/>
        <v>20.511708818412952</v>
      </c>
    </row>
    <row r="70" spans="2:14" x14ac:dyDescent="0.35">
      <c r="B70" s="7"/>
      <c r="C70" s="7"/>
      <c r="D70" s="8"/>
      <c r="E70" s="8">
        <v>3234</v>
      </c>
      <c r="F70" s="8" t="s">
        <v>74</v>
      </c>
      <c r="G70" s="86">
        <v>1874.83</v>
      </c>
      <c r="H70" s="86">
        <v>4200</v>
      </c>
      <c r="I70" s="44">
        <v>2384.88</v>
      </c>
      <c r="J70" s="47">
        <f t="shared" si="6"/>
        <v>127.20513326541607</v>
      </c>
      <c r="K70" s="47">
        <f t="shared" si="4"/>
        <v>56.782857142857146</v>
      </c>
    </row>
    <row r="71" spans="2:14" x14ac:dyDescent="0.35">
      <c r="B71" s="7"/>
      <c r="C71" s="7"/>
      <c r="D71" s="8"/>
      <c r="E71" s="8">
        <v>3236</v>
      </c>
      <c r="F71" s="8" t="s">
        <v>75</v>
      </c>
      <c r="G71" s="86">
        <v>179.59</v>
      </c>
      <c r="H71" s="86">
        <v>2000</v>
      </c>
      <c r="I71" s="44">
        <v>309.8</v>
      </c>
      <c r="J71" s="47">
        <f t="shared" si="6"/>
        <v>172.5040369731054</v>
      </c>
      <c r="K71" s="47">
        <f t="shared" si="4"/>
        <v>15.49</v>
      </c>
    </row>
    <row r="72" spans="2:14" x14ac:dyDescent="0.35">
      <c r="B72" s="7"/>
      <c r="C72" s="7"/>
      <c r="D72" s="8"/>
      <c r="E72" s="8">
        <v>3237</v>
      </c>
      <c r="F72" s="8" t="s">
        <v>76</v>
      </c>
      <c r="G72" s="86">
        <v>722.21</v>
      </c>
      <c r="H72" s="86">
        <v>1000</v>
      </c>
      <c r="I72" s="44">
        <v>748.75</v>
      </c>
      <c r="J72" s="47">
        <f t="shared" si="6"/>
        <v>103.67483142022402</v>
      </c>
      <c r="K72" s="47">
        <f t="shared" si="4"/>
        <v>74.875</v>
      </c>
    </row>
    <row r="73" spans="2:14" x14ac:dyDescent="0.35">
      <c r="B73" s="7"/>
      <c r="C73" s="7"/>
      <c r="D73" s="8"/>
      <c r="E73" s="8">
        <v>3238</v>
      </c>
      <c r="F73" s="8" t="s">
        <v>77</v>
      </c>
      <c r="G73" s="86">
        <v>869.67</v>
      </c>
      <c r="H73" s="86">
        <v>1600</v>
      </c>
      <c r="I73" s="44">
        <v>866.06</v>
      </c>
      <c r="J73" s="47">
        <f t="shared" si="6"/>
        <v>99.584900019547646</v>
      </c>
      <c r="K73" s="47">
        <f t="shared" si="4"/>
        <v>54.128749999999989</v>
      </c>
    </row>
    <row r="74" spans="2:14" x14ac:dyDescent="0.35">
      <c r="B74" s="7"/>
      <c r="C74" s="7"/>
      <c r="D74" s="8"/>
      <c r="E74" s="8">
        <v>3239</v>
      </c>
      <c r="F74" s="8" t="s">
        <v>78</v>
      </c>
      <c r="G74" s="86">
        <v>6202.84</v>
      </c>
      <c r="H74" s="86">
        <v>2500</v>
      </c>
      <c r="I74" s="44">
        <v>2262.73</v>
      </c>
      <c r="J74" s="47">
        <f t="shared" si="6"/>
        <v>36.478935455372053</v>
      </c>
      <c r="K74" s="47">
        <f t="shared" si="4"/>
        <v>90.509200000000007</v>
      </c>
    </row>
    <row r="75" spans="2:14" x14ac:dyDescent="0.35">
      <c r="B75" s="7"/>
      <c r="C75" s="7"/>
      <c r="D75" s="8">
        <v>324</v>
      </c>
      <c r="E75" s="8"/>
      <c r="F75" s="8" t="s">
        <v>79</v>
      </c>
      <c r="G75" s="86">
        <v>387.28</v>
      </c>
      <c r="H75" s="86">
        <v>650</v>
      </c>
      <c r="I75" s="44">
        <v>353.44</v>
      </c>
      <c r="J75" s="47">
        <f t="shared" si="6"/>
        <v>91.262135922330103</v>
      </c>
      <c r="K75" s="47">
        <f t="shared" si="4"/>
        <v>54.375384615384611</v>
      </c>
      <c r="N75" s="45"/>
    </row>
    <row r="76" spans="2:14" x14ac:dyDescent="0.35">
      <c r="B76" s="7"/>
      <c r="C76" s="7"/>
      <c r="D76" s="8">
        <v>329</v>
      </c>
      <c r="E76" s="8"/>
      <c r="F76" s="8" t="s">
        <v>80</v>
      </c>
      <c r="G76" s="86">
        <v>2103.46</v>
      </c>
      <c r="H76" s="86">
        <v>8800</v>
      </c>
      <c r="I76" s="44">
        <v>3454.79</v>
      </c>
      <c r="J76" s="47">
        <f t="shared" si="6"/>
        <v>164.24319930020062</v>
      </c>
      <c r="K76" s="47">
        <f t="shared" si="4"/>
        <v>39.258977272727272</v>
      </c>
    </row>
    <row r="77" spans="2:14" x14ac:dyDescent="0.35">
      <c r="B77" s="7"/>
      <c r="C77" s="7"/>
      <c r="D77" s="8"/>
      <c r="E77" s="8">
        <v>3291</v>
      </c>
      <c r="F77" s="8" t="s">
        <v>97</v>
      </c>
      <c r="G77" s="86">
        <v>0</v>
      </c>
      <c r="H77" s="86">
        <v>200</v>
      </c>
      <c r="I77" s="44">
        <v>0</v>
      </c>
      <c r="J77" s="47">
        <v>0</v>
      </c>
      <c r="K77" s="47">
        <f>J77/H77*100</f>
        <v>0</v>
      </c>
    </row>
    <row r="78" spans="2:14" x14ac:dyDescent="0.35">
      <c r="B78" s="7"/>
      <c r="C78" s="7"/>
      <c r="D78" s="8"/>
      <c r="E78" s="8">
        <v>3293</v>
      </c>
      <c r="F78" s="8" t="s">
        <v>98</v>
      </c>
      <c r="G78" s="86">
        <v>0</v>
      </c>
      <c r="H78" s="86">
        <v>50</v>
      </c>
      <c r="I78" s="44">
        <v>0</v>
      </c>
      <c r="J78" s="47">
        <v>0</v>
      </c>
      <c r="K78" s="47">
        <f t="shared" ref="K78:K90" si="7">I78/H78*100</f>
        <v>0</v>
      </c>
    </row>
    <row r="79" spans="2:14" x14ac:dyDescent="0.35">
      <c r="B79" s="7"/>
      <c r="C79" s="7"/>
      <c r="D79" s="8"/>
      <c r="E79" s="8">
        <v>3294</v>
      </c>
      <c r="F79" s="8" t="s">
        <v>81</v>
      </c>
      <c r="G79" s="86">
        <v>66.36</v>
      </c>
      <c r="H79" s="86">
        <v>150</v>
      </c>
      <c r="I79" s="44">
        <v>78.09</v>
      </c>
      <c r="J79" s="47">
        <f t="shared" ref="J79:J84" si="8">I79/G79*100</f>
        <v>117.6763110307414</v>
      </c>
      <c r="K79" s="47">
        <f t="shared" si="7"/>
        <v>52.060000000000009</v>
      </c>
    </row>
    <row r="80" spans="2:14" x14ac:dyDescent="0.35">
      <c r="B80" s="7"/>
      <c r="C80" s="7"/>
      <c r="D80" s="8"/>
      <c r="E80" s="8">
        <v>3295</v>
      </c>
      <c r="F80" s="8" t="s">
        <v>82</v>
      </c>
      <c r="G80" s="86">
        <v>1423.26</v>
      </c>
      <c r="H80" s="86">
        <v>2800</v>
      </c>
      <c r="I80" s="44">
        <v>1280.93</v>
      </c>
      <c r="J80" s="47">
        <f t="shared" si="8"/>
        <v>89.999718955074968</v>
      </c>
      <c r="K80" s="47">
        <f t="shared" si="7"/>
        <v>45.747500000000002</v>
      </c>
    </row>
    <row r="81" spans="2:11" x14ac:dyDescent="0.35">
      <c r="B81" s="7"/>
      <c r="C81" s="7"/>
      <c r="D81" s="8"/>
      <c r="E81" s="8">
        <v>3299</v>
      </c>
      <c r="F81" s="8" t="s">
        <v>83</v>
      </c>
      <c r="G81" s="86">
        <v>613.84</v>
      </c>
      <c r="H81" s="86">
        <v>5600</v>
      </c>
      <c r="I81" s="44">
        <v>2095.77</v>
      </c>
      <c r="J81" s="47">
        <f t="shared" si="8"/>
        <v>341.41958816629739</v>
      </c>
      <c r="K81" s="47">
        <f t="shared" si="7"/>
        <v>37.424464285714286</v>
      </c>
    </row>
    <row r="82" spans="2:11" x14ac:dyDescent="0.35">
      <c r="B82" s="7"/>
      <c r="C82" s="7">
        <v>34</v>
      </c>
      <c r="D82" s="8"/>
      <c r="E82" s="8"/>
      <c r="F82" s="8" t="s">
        <v>84</v>
      </c>
      <c r="G82" s="86">
        <v>292.14</v>
      </c>
      <c r="H82" s="86">
        <v>700</v>
      </c>
      <c r="I82" s="44">
        <v>283.11</v>
      </c>
      <c r="J82" s="47">
        <f t="shared" si="8"/>
        <v>96.90901622509756</v>
      </c>
      <c r="K82" s="47">
        <f t="shared" si="7"/>
        <v>40.444285714285719</v>
      </c>
    </row>
    <row r="83" spans="2:11" x14ac:dyDescent="0.35">
      <c r="B83" s="7"/>
      <c r="C83" s="7"/>
      <c r="D83" s="8">
        <v>343</v>
      </c>
      <c r="E83" s="8"/>
      <c r="F83" s="8" t="s">
        <v>85</v>
      </c>
      <c r="G83" s="86">
        <v>292.14</v>
      </c>
      <c r="H83" s="86">
        <v>700</v>
      </c>
      <c r="I83" s="44">
        <v>283.11</v>
      </c>
      <c r="J83" s="47">
        <f t="shared" si="8"/>
        <v>96.90901622509756</v>
      </c>
      <c r="K83" s="47">
        <f t="shared" si="7"/>
        <v>40.444285714285719</v>
      </c>
    </row>
    <row r="84" spans="2:11" x14ac:dyDescent="0.35">
      <c r="B84" s="7"/>
      <c r="C84" s="7"/>
      <c r="D84" s="8"/>
      <c r="E84" s="8">
        <v>3431</v>
      </c>
      <c r="F84" s="8" t="s">
        <v>86</v>
      </c>
      <c r="G84" s="86">
        <v>292.14</v>
      </c>
      <c r="H84" s="86">
        <v>690</v>
      </c>
      <c r="I84" s="44">
        <v>283.11</v>
      </c>
      <c r="J84" s="47">
        <f t="shared" si="8"/>
        <v>96.90901622509756</v>
      </c>
      <c r="K84" s="47">
        <f t="shared" si="7"/>
        <v>41.030434782608701</v>
      </c>
    </row>
    <row r="85" spans="2:11" x14ac:dyDescent="0.35">
      <c r="B85" s="7"/>
      <c r="C85" s="7"/>
      <c r="D85" s="8"/>
      <c r="E85" s="8">
        <v>3433</v>
      </c>
      <c r="F85" s="8" t="s">
        <v>99</v>
      </c>
      <c r="G85" s="86">
        <v>0</v>
      </c>
      <c r="H85" s="86">
        <v>10</v>
      </c>
      <c r="I85" s="44">
        <v>0</v>
      </c>
      <c r="J85" s="47">
        <v>0</v>
      </c>
      <c r="K85" s="47">
        <f t="shared" si="7"/>
        <v>0</v>
      </c>
    </row>
    <row r="86" spans="2:11" x14ac:dyDescent="0.35">
      <c r="B86" s="7"/>
      <c r="C86" s="7">
        <v>37</v>
      </c>
      <c r="D86" s="8"/>
      <c r="E86" s="8"/>
      <c r="F86" s="8" t="s">
        <v>87</v>
      </c>
      <c r="G86" s="86">
        <v>0</v>
      </c>
      <c r="H86" s="86">
        <v>10000</v>
      </c>
      <c r="I86" s="44">
        <v>140.51</v>
      </c>
      <c r="J86" s="47">
        <v>0</v>
      </c>
      <c r="K86" s="47">
        <f t="shared" si="7"/>
        <v>1.4051</v>
      </c>
    </row>
    <row r="87" spans="2:11" x14ac:dyDescent="0.35">
      <c r="B87" s="7"/>
      <c r="C87" s="7"/>
      <c r="D87" s="8">
        <v>372</v>
      </c>
      <c r="E87" s="8"/>
      <c r="F87" s="8" t="s">
        <v>88</v>
      </c>
      <c r="G87" s="86">
        <v>0</v>
      </c>
      <c r="H87" s="86">
        <v>10000</v>
      </c>
      <c r="I87" s="44">
        <v>140.51</v>
      </c>
      <c r="J87" s="47">
        <v>0</v>
      </c>
      <c r="K87" s="47">
        <f t="shared" si="7"/>
        <v>1.4051</v>
      </c>
    </row>
    <row r="88" spans="2:11" x14ac:dyDescent="0.35">
      <c r="B88" s="7"/>
      <c r="C88" s="7"/>
      <c r="D88" s="8"/>
      <c r="E88" s="8">
        <v>3722</v>
      </c>
      <c r="F88" s="8" t="s">
        <v>89</v>
      </c>
      <c r="G88" s="86">
        <v>0</v>
      </c>
      <c r="H88" s="86">
        <v>10000</v>
      </c>
      <c r="I88" s="44">
        <v>140.51</v>
      </c>
      <c r="J88" s="47">
        <v>0</v>
      </c>
      <c r="K88" s="47">
        <f t="shared" si="7"/>
        <v>1.4051</v>
      </c>
    </row>
    <row r="89" spans="2:11" x14ac:dyDescent="0.35">
      <c r="B89" s="9">
        <v>4</v>
      </c>
      <c r="C89" s="10"/>
      <c r="D89" s="10"/>
      <c r="E89" s="10"/>
      <c r="F89" s="25" t="s">
        <v>6</v>
      </c>
      <c r="G89" s="86">
        <v>0</v>
      </c>
      <c r="H89" s="86">
        <v>3000</v>
      </c>
      <c r="I89" s="44">
        <v>5553.11</v>
      </c>
      <c r="J89" s="47">
        <v>0</v>
      </c>
      <c r="K89" s="47">
        <f t="shared" si="7"/>
        <v>185.10366666666667</v>
      </c>
    </row>
    <row r="90" spans="2:11" x14ac:dyDescent="0.35">
      <c r="B90" s="11"/>
      <c r="C90" s="11">
        <v>42</v>
      </c>
      <c r="D90" s="11"/>
      <c r="E90" s="11"/>
      <c r="F90" s="26" t="s">
        <v>90</v>
      </c>
      <c r="G90" s="86">
        <v>0</v>
      </c>
      <c r="H90" s="89">
        <v>3000</v>
      </c>
      <c r="I90" s="44">
        <v>121.86</v>
      </c>
      <c r="J90" s="47">
        <v>0</v>
      </c>
      <c r="K90" s="47">
        <f t="shared" si="7"/>
        <v>4.0619999999999994</v>
      </c>
    </row>
    <row r="91" spans="2:11" x14ac:dyDescent="0.35">
      <c r="B91" s="11"/>
      <c r="C91" s="11"/>
      <c r="D91" s="7">
        <v>424</v>
      </c>
      <c r="E91" s="7"/>
      <c r="F91" s="7" t="s">
        <v>91</v>
      </c>
      <c r="G91" s="86">
        <v>0</v>
      </c>
      <c r="H91" s="89">
        <v>0</v>
      </c>
      <c r="I91" s="44">
        <v>121.86</v>
      </c>
      <c r="J91" s="47">
        <v>0</v>
      </c>
      <c r="K91" s="47">
        <v>0</v>
      </c>
    </row>
    <row r="92" spans="2:11" x14ac:dyDescent="0.35">
      <c r="B92" s="11"/>
      <c r="C92" s="11"/>
      <c r="D92" s="7"/>
      <c r="E92" s="7">
        <v>4241</v>
      </c>
      <c r="F92" s="7" t="s">
        <v>92</v>
      </c>
      <c r="G92" s="86">
        <v>0</v>
      </c>
      <c r="H92" s="89">
        <v>3000</v>
      </c>
      <c r="I92" s="44">
        <v>121.86</v>
      </c>
      <c r="J92" s="47">
        <v>0</v>
      </c>
      <c r="K92" s="47">
        <f>I92/H92*100</f>
        <v>4.0619999999999994</v>
      </c>
    </row>
    <row r="93" spans="2:11" x14ac:dyDescent="0.35">
      <c r="B93" s="11"/>
      <c r="C93" s="11">
        <v>45</v>
      </c>
      <c r="D93" s="7"/>
      <c r="E93" s="7"/>
      <c r="F93" s="7" t="s">
        <v>93</v>
      </c>
      <c r="G93" s="86">
        <v>0</v>
      </c>
      <c r="H93" s="89">
        <v>0</v>
      </c>
      <c r="I93" s="44">
        <v>5431.25</v>
      </c>
      <c r="J93" s="47">
        <v>0</v>
      </c>
      <c r="K93" s="47">
        <v>0</v>
      </c>
    </row>
    <row r="94" spans="2:11" x14ac:dyDescent="0.35">
      <c r="B94" s="11"/>
      <c r="C94" s="11"/>
      <c r="D94" s="7">
        <v>451</v>
      </c>
      <c r="E94" s="7"/>
      <c r="F94" s="7" t="s">
        <v>94</v>
      </c>
      <c r="G94" s="86">
        <v>0</v>
      </c>
      <c r="H94" s="89">
        <v>0</v>
      </c>
      <c r="I94" s="44">
        <v>5431.25</v>
      </c>
      <c r="J94" s="47">
        <v>0</v>
      </c>
      <c r="K94" s="47">
        <v>0</v>
      </c>
    </row>
  </sheetData>
  <mergeCells count="9">
    <mergeCell ref="B43:F43"/>
    <mergeCell ref="B3:L3"/>
    <mergeCell ref="B5:L5"/>
    <mergeCell ref="B7:L7"/>
    <mergeCell ref="B1:L1"/>
    <mergeCell ref="B40:K40"/>
    <mergeCell ref="B9:F9"/>
    <mergeCell ref="B10:F10"/>
    <mergeCell ref="B42:F42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workbookViewId="0">
      <selection activeCell="C12" sqref="C12"/>
    </sheetView>
  </sheetViews>
  <sheetFormatPr defaultRowHeight="14.5" x14ac:dyDescent="0.35"/>
  <cols>
    <col min="2" max="2" width="37.7265625" customWidth="1"/>
    <col min="3" max="6" width="25.26953125" customWidth="1"/>
    <col min="7" max="7" width="15.7265625" customWidth="1"/>
    <col min="10" max="10" width="10.1796875" bestFit="1" customWidth="1"/>
  </cols>
  <sheetData>
    <row r="2" spans="1:10" ht="15.5" x14ac:dyDescent="0.35">
      <c r="A2" s="175" t="s">
        <v>105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18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10" ht="15.5" x14ac:dyDescent="0.35">
      <c r="A4" s="175" t="s">
        <v>9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8" x14ac:dyDescent="0.35">
      <c r="A5" s="17"/>
      <c r="B5" s="17"/>
      <c r="C5" s="17"/>
      <c r="D5" s="17"/>
      <c r="E5" s="17"/>
      <c r="F5" s="17"/>
      <c r="G5" s="17"/>
      <c r="H5" s="3"/>
      <c r="I5" s="3"/>
    </row>
    <row r="6" spans="1:10" ht="15.5" x14ac:dyDescent="0.35">
      <c r="A6" s="175" t="s">
        <v>37</v>
      </c>
      <c r="B6" s="175"/>
      <c r="C6" s="175"/>
      <c r="D6" s="175"/>
      <c r="E6" s="175"/>
      <c r="F6" s="175"/>
      <c r="G6" s="175"/>
      <c r="H6" s="175"/>
      <c r="I6" s="175"/>
      <c r="J6" s="175"/>
    </row>
    <row r="7" spans="1:10" ht="18" x14ac:dyDescent="0.35">
      <c r="B7" s="17"/>
      <c r="C7" s="17"/>
      <c r="D7" s="17"/>
      <c r="E7" s="17"/>
      <c r="F7" s="3"/>
      <c r="G7" s="3"/>
    </row>
    <row r="8" spans="1:10" ht="15.5" x14ac:dyDescent="0.35">
      <c r="B8" s="175" t="s">
        <v>136</v>
      </c>
      <c r="C8" s="175"/>
      <c r="D8" s="175"/>
      <c r="E8" s="175"/>
      <c r="F8" s="175"/>
      <c r="G8" s="175"/>
    </row>
    <row r="9" spans="1:10" ht="18" x14ac:dyDescent="0.35">
      <c r="B9" s="17"/>
      <c r="C9" s="17"/>
      <c r="D9" s="17"/>
      <c r="E9" s="17"/>
      <c r="F9" s="3"/>
      <c r="G9" s="3"/>
    </row>
    <row r="10" spans="1:10" ht="26" x14ac:dyDescent="0.35">
      <c r="B10" s="43" t="s">
        <v>7</v>
      </c>
      <c r="C10" s="43" t="s">
        <v>38</v>
      </c>
      <c r="D10" s="43" t="s">
        <v>112</v>
      </c>
      <c r="E10" s="43" t="s">
        <v>108</v>
      </c>
      <c r="F10" s="43" t="s">
        <v>11</v>
      </c>
      <c r="G10" s="43" t="s">
        <v>28</v>
      </c>
      <c r="J10" s="45"/>
    </row>
    <row r="11" spans="1:10" x14ac:dyDescent="0.35">
      <c r="B11" s="43">
        <v>1</v>
      </c>
      <c r="C11" s="43">
        <v>2</v>
      </c>
      <c r="D11" s="43">
        <v>3</v>
      </c>
      <c r="E11" s="43">
        <v>4</v>
      </c>
      <c r="F11" s="43" t="s">
        <v>109</v>
      </c>
      <c r="G11" s="43" t="s">
        <v>137</v>
      </c>
    </row>
    <row r="12" spans="1:10" x14ac:dyDescent="0.35">
      <c r="B12" s="6" t="s">
        <v>27</v>
      </c>
      <c r="C12" s="5">
        <f>C13+C15+C17+C20+C24</f>
        <v>466487</v>
      </c>
      <c r="D12" s="5">
        <f>D13+D15+D17+D20+D24</f>
        <v>984388</v>
      </c>
      <c r="E12" s="44">
        <f>E13+E15+E17+E20+E24</f>
        <v>603372.35</v>
      </c>
      <c r="F12" s="47">
        <f>E12/C12*100</f>
        <v>129.34387239087047</v>
      </c>
      <c r="G12" s="47">
        <f t="shared" ref="G12:G20" si="0">E12/D12*100</f>
        <v>61.294159416815319</v>
      </c>
    </row>
    <row r="13" spans="1:10" ht="15.75" customHeight="1" x14ac:dyDescent="0.35">
      <c r="B13" s="6" t="s">
        <v>26</v>
      </c>
      <c r="C13" s="5">
        <v>1221</v>
      </c>
      <c r="D13" s="5">
        <v>953</v>
      </c>
      <c r="E13" s="44">
        <v>0</v>
      </c>
      <c r="F13" s="47">
        <f>E13/C13*100</f>
        <v>0</v>
      </c>
      <c r="G13" s="47">
        <f t="shared" si="0"/>
        <v>0</v>
      </c>
    </row>
    <row r="14" spans="1:10" ht="15.75" customHeight="1" x14ac:dyDescent="0.35">
      <c r="B14" s="35" t="s">
        <v>25</v>
      </c>
      <c r="C14" s="5">
        <v>1221</v>
      </c>
      <c r="D14" s="5">
        <v>953</v>
      </c>
      <c r="E14" s="44">
        <v>0</v>
      </c>
      <c r="F14" s="47">
        <v>0</v>
      </c>
      <c r="G14" s="47">
        <f t="shared" si="0"/>
        <v>0</v>
      </c>
    </row>
    <row r="15" spans="1:10" x14ac:dyDescent="0.35">
      <c r="B15" s="6" t="s">
        <v>24</v>
      </c>
      <c r="C15" s="5">
        <v>1431</v>
      </c>
      <c r="D15" s="5">
        <v>2124</v>
      </c>
      <c r="E15" s="44">
        <f>E16</f>
        <v>1567.34</v>
      </c>
      <c r="F15" s="47">
        <f t="shared" ref="F15:F25" si="1">E15/C15*100</f>
        <v>109.52760307477287</v>
      </c>
      <c r="G15" s="47">
        <f t="shared" si="0"/>
        <v>73.791902071563086</v>
      </c>
    </row>
    <row r="16" spans="1:10" x14ac:dyDescent="0.35">
      <c r="B16" s="35" t="s">
        <v>23</v>
      </c>
      <c r="C16" s="5">
        <v>1431</v>
      </c>
      <c r="D16" s="5">
        <v>2124</v>
      </c>
      <c r="E16" s="44">
        <v>1567.34</v>
      </c>
      <c r="F16" s="47">
        <f t="shared" si="1"/>
        <v>109.52760307477287</v>
      </c>
      <c r="G16" s="47">
        <f t="shared" si="0"/>
        <v>73.791902071563086</v>
      </c>
    </row>
    <row r="17" spans="2:10" x14ac:dyDescent="0.35">
      <c r="B17" s="6" t="s">
        <v>100</v>
      </c>
      <c r="C17" s="5">
        <f>C18+C19</f>
        <v>28152</v>
      </c>
      <c r="D17" s="5">
        <f>D18+D19</f>
        <v>66630</v>
      </c>
      <c r="E17" s="44">
        <f>E18+E19</f>
        <v>47176.85</v>
      </c>
      <c r="F17" s="47">
        <f t="shared" si="1"/>
        <v>167.57903523728334</v>
      </c>
      <c r="G17" s="47">
        <f t="shared" si="0"/>
        <v>70.804217319525748</v>
      </c>
    </row>
    <row r="18" spans="2:10" x14ac:dyDescent="0.35">
      <c r="B18" s="35" t="s">
        <v>101</v>
      </c>
      <c r="C18" s="5">
        <v>7855</v>
      </c>
      <c r="D18" s="5">
        <v>7830</v>
      </c>
      <c r="E18" s="44">
        <v>3572.5</v>
      </c>
      <c r="F18" s="47">
        <f t="shared" si="1"/>
        <v>45.480585614258437</v>
      </c>
      <c r="G18" s="47">
        <f t="shared" si="0"/>
        <v>45.625798212005108</v>
      </c>
    </row>
    <row r="19" spans="2:10" x14ac:dyDescent="0.35">
      <c r="B19" s="35" t="s">
        <v>102</v>
      </c>
      <c r="C19" s="5">
        <v>20297</v>
      </c>
      <c r="D19" s="5">
        <v>58800</v>
      </c>
      <c r="E19" s="91">
        <v>43604.35</v>
      </c>
      <c r="F19" s="47">
        <f t="shared" si="1"/>
        <v>214.83150219244226</v>
      </c>
      <c r="G19" s="47">
        <f t="shared" si="0"/>
        <v>74.15705782312925</v>
      </c>
    </row>
    <row r="20" spans="2:10" x14ac:dyDescent="0.35">
      <c r="B20" s="6" t="s">
        <v>103</v>
      </c>
      <c r="C20" s="5">
        <f>C21+C22+C23</f>
        <v>435441</v>
      </c>
      <c r="D20" s="5">
        <f>D22+D23</f>
        <v>914081</v>
      </c>
      <c r="E20" s="44">
        <f>E21+E22+E23</f>
        <v>554628.16</v>
      </c>
      <c r="F20" s="47">
        <f t="shared" si="1"/>
        <v>127.37159798916502</v>
      </c>
      <c r="G20" s="47">
        <f t="shared" si="0"/>
        <v>60.676040744748008</v>
      </c>
    </row>
    <row r="21" spans="2:10" x14ac:dyDescent="0.35">
      <c r="B21" s="34" t="s">
        <v>140</v>
      </c>
      <c r="C21" s="5">
        <v>0</v>
      </c>
      <c r="D21" s="5">
        <v>0</v>
      </c>
      <c r="E21" s="44">
        <v>0</v>
      </c>
      <c r="F21" s="47">
        <v>0</v>
      </c>
      <c r="G21" s="47">
        <v>0</v>
      </c>
    </row>
    <row r="22" spans="2:10" x14ac:dyDescent="0.35">
      <c r="B22" s="34" t="s">
        <v>141</v>
      </c>
      <c r="C22" s="5">
        <v>4657</v>
      </c>
      <c r="D22" s="5">
        <v>8581</v>
      </c>
      <c r="E22" s="44">
        <v>51.55</v>
      </c>
      <c r="F22" s="47">
        <f t="shared" si="1"/>
        <v>1.1069357955765513</v>
      </c>
      <c r="G22" s="47">
        <f>E22/D22*100</f>
        <v>0.60074583381890223</v>
      </c>
    </row>
    <row r="23" spans="2:10" x14ac:dyDescent="0.35">
      <c r="B23" s="34" t="s">
        <v>104</v>
      </c>
      <c r="C23" s="5">
        <v>430784</v>
      </c>
      <c r="D23" s="5">
        <v>905500</v>
      </c>
      <c r="E23" s="44">
        <v>554576.61</v>
      </c>
      <c r="F23" s="47">
        <f t="shared" si="1"/>
        <v>128.73658492423118</v>
      </c>
      <c r="G23" s="47">
        <f>E23/D23*100</f>
        <v>61.245346217559359</v>
      </c>
    </row>
    <row r="24" spans="2:10" x14ac:dyDescent="0.35">
      <c r="B24" s="6" t="s">
        <v>138</v>
      </c>
      <c r="C24" s="5">
        <v>242</v>
      </c>
      <c r="D24" s="5">
        <v>600</v>
      </c>
      <c r="E24" s="44">
        <v>0</v>
      </c>
      <c r="F24" s="47">
        <f t="shared" si="1"/>
        <v>0</v>
      </c>
      <c r="G24" s="47">
        <f>E24/D24*100</f>
        <v>0</v>
      </c>
    </row>
    <row r="25" spans="2:10" x14ac:dyDescent="0.35">
      <c r="B25" s="34" t="s">
        <v>139</v>
      </c>
      <c r="C25" s="5">
        <v>242</v>
      </c>
      <c r="D25" s="5">
        <v>600</v>
      </c>
      <c r="E25" s="44">
        <v>0</v>
      </c>
      <c r="F25" s="47">
        <f t="shared" si="1"/>
        <v>0</v>
      </c>
      <c r="G25" s="47">
        <v>0</v>
      </c>
    </row>
    <row r="28" spans="2:10" ht="15.5" x14ac:dyDescent="0.35">
      <c r="B28" s="215" t="s">
        <v>142</v>
      </c>
      <c r="C28" s="216"/>
      <c r="D28" s="216"/>
      <c r="E28" s="216"/>
      <c r="F28" s="216"/>
      <c r="G28" s="216"/>
    </row>
    <row r="30" spans="2:10" ht="26" x14ac:dyDescent="0.35">
      <c r="B30" s="43" t="s">
        <v>7</v>
      </c>
      <c r="C30" s="43" t="s">
        <v>38</v>
      </c>
      <c r="D30" s="43" t="s">
        <v>112</v>
      </c>
      <c r="E30" s="43" t="s">
        <v>108</v>
      </c>
      <c r="F30" s="43" t="s">
        <v>11</v>
      </c>
      <c r="G30" s="43" t="s">
        <v>28</v>
      </c>
    </row>
    <row r="31" spans="2:10" x14ac:dyDescent="0.35">
      <c r="B31" s="43">
        <v>1</v>
      </c>
      <c r="C31" s="43">
        <v>2</v>
      </c>
      <c r="D31" s="43">
        <v>3</v>
      </c>
      <c r="E31" s="43">
        <v>4</v>
      </c>
      <c r="F31" s="43" t="s">
        <v>109</v>
      </c>
      <c r="G31" s="43" t="s">
        <v>137</v>
      </c>
      <c r="J31" s="90"/>
    </row>
    <row r="32" spans="2:10" x14ac:dyDescent="0.35">
      <c r="B32" s="6" t="s">
        <v>143</v>
      </c>
      <c r="C32" s="5">
        <f>C33+C37+C40+C44</f>
        <v>465358</v>
      </c>
      <c r="D32" s="5">
        <f>D33+D35+D37+D40+D44</f>
        <v>984388</v>
      </c>
      <c r="E32" s="44">
        <f>E33+E37+E40</f>
        <v>586703.67000000004</v>
      </c>
      <c r="F32" s="47">
        <f>E32/C32*100</f>
        <v>126.07576747364395</v>
      </c>
      <c r="G32" s="47">
        <f>E32/D32*100</f>
        <v>59.600855556955189</v>
      </c>
    </row>
    <row r="33" spans="2:7" x14ac:dyDescent="0.35">
      <c r="B33" s="6" t="s">
        <v>26</v>
      </c>
      <c r="C33" s="5">
        <v>1398</v>
      </c>
      <c r="D33" s="5">
        <v>953</v>
      </c>
      <c r="E33" s="44">
        <v>5076.4799999999996</v>
      </c>
      <c r="F33" s="47">
        <f>E33/C33*100</f>
        <v>363.12446351931328</v>
      </c>
      <c r="G33" s="47">
        <f>E33/D33*100</f>
        <v>532.68415529905553</v>
      </c>
    </row>
    <row r="34" spans="2:7" x14ac:dyDescent="0.35">
      <c r="B34" s="35" t="s">
        <v>25</v>
      </c>
      <c r="C34" s="5">
        <v>1398</v>
      </c>
      <c r="D34" s="5">
        <v>953</v>
      </c>
      <c r="E34" s="44">
        <v>5076.4799999999996</v>
      </c>
      <c r="F34" s="47">
        <f>E34/C34*100</f>
        <v>363.12446351931328</v>
      </c>
      <c r="G34" s="47">
        <f>E34/D34*100</f>
        <v>532.68415529905553</v>
      </c>
    </row>
    <row r="35" spans="2:7" x14ac:dyDescent="0.35">
      <c r="B35" s="6" t="s">
        <v>24</v>
      </c>
      <c r="C35" s="5">
        <v>0</v>
      </c>
      <c r="D35" s="5">
        <v>2124</v>
      </c>
      <c r="E35" s="44">
        <v>0</v>
      </c>
      <c r="F35" s="47">
        <v>0</v>
      </c>
      <c r="G35" s="47">
        <f>F35/D35*100</f>
        <v>0</v>
      </c>
    </row>
    <row r="36" spans="2:7" x14ac:dyDescent="0.35">
      <c r="B36" s="35" t="s">
        <v>23</v>
      </c>
      <c r="C36" s="5">
        <v>0</v>
      </c>
      <c r="D36" s="5">
        <v>2124</v>
      </c>
      <c r="E36" s="44">
        <v>0</v>
      </c>
      <c r="F36" s="47">
        <v>0</v>
      </c>
      <c r="G36" s="47">
        <f>F36/D36*100</f>
        <v>0</v>
      </c>
    </row>
    <row r="37" spans="2:7" x14ac:dyDescent="0.35">
      <c r="B37" s="6" t="s">
        <v>100</v>
      </c>
      <c r="C37" s="5">
        <f>C38+C39</f>
        <v>30773</v>
      </c>
      <c r="D37" s="5">
        <f>D38+D39</f>
        <v>66630</v>
      </c>
      <c r="E37" s="44">
        <f>E38+E39</f>
        <v>37093.81</v>
      </c>
      <c r="F37" s="47">
        <f>E37/C37*100</f>
        <v>120.54011633574886</v>
      </c>
      <c r="G37" s="47">
        <f>E37/D37*100</f>
        <v>55.67133423382861</v>
      </c>
    </row>
    <row r="38" spans="2:7" x14ac:dyDescent="0.35">
      <c r="B38" s="35" t="s">
        <v>101</v>
      </c>
      <c r="C38" s="5">
        <v>3404</v>
      </c>
      <c r="D38" s="5">
        <v>7830</v>
      </c>
      <c r="E38" s="44">
        <v>1789.42</v>
      </c>
      <c r="F38" s="47">
        <f>E38/C38*100</f>
        <v>52.568155111633374</v>
      </c>
      <c r="G38" s="47">
        <f>E38/D38*100</f>
        <v>22.853384418901662</v>
      </c>
    </row>
    <row r="39" spans="2:7" x14ac:dyDescent="0.35">
      <c r="B39" s="35" t="s">
        <v>102</v>
      </c>
      <c r="C39" s="5">
        <v>27369</v>
      </c>
      <c r="D39" s="5">
        <v>58800</v>
      </c>
      <c r="E39" s="44">
        <v>35304.39</v>
      </c>
      <c r="F39" s="47">
        <f>E39/C39*100</f>
        <v>128.99408089444262</v>
      </c>
      <c r="G39" s="47">
        <f>E39/D39*100</f>
        <v>60.041479591836733</v>
      </c>
    </row>
    <row r="40" spans="2:7" x14ac:dyDescent="0.35">
      <c r="B40" s="6" t="s">
        <v>103</v>
      </c>
      <c r="C40" s="5">
        <f>C42+C43</f>
        <v>433187</v>
      </c>
      <c r="D40" s="5">
        <f>D42+D43</f>
        <v>914081</v>
      </c>
      <c r="E40" s="44">
        <v>544533.38</v>
      </c>
      <c r="F40" s="47">
        <f>E40/C40*100</f>
        <v>125.70399850411023</v>
      </c>
      <c r="G40" s="47">
        <f>E40/D40*100</f>
        <v>59.571676908282747</v>
      </c>
    </row>
    <row r="41" spans="2:7" x14ac:dyDescent="0.35">
      <c r="B41" s="34" t="s">
        <v>140</v>
      </c>
      <c r="C41" s="5">
        <v>0</v>
      </c>
      <c r="D41" s="5">
        <v>0</v>
      </c>
      <c r="E41" s="44">
        <v>0</v>
      </c>
      <c r="F41" s="47">
        <v>0</v>
      </c>
      <c r="G41" s="47">
        <v>0</v>
      </c>
    </row>
    <row r="42" spans="2:7" x14ac:dyDescent="0.35">
      <c r="B42" s="34" t="s">
        <v>141</v>
      </c>
      <c r="C42" s="5">
        <v>3267</v>
      </c>
      <c r="D42" s="5">
        <v>8581</v>
      </c>
      <c r="E42" s="44">
        <v>0</v>
      </c>
      <c r="F42" s="47">
        <f>E42/C42*100</f>
        <v>0</v>
      </c>
      <c r="G42" s="47">
        <f>E42/D42*100</f>
        <v>0</v>
      </c>
    </row>
    <row r="43" spans="2:7" x14ac:dyDescent="0.35">
      <c r="B43" s="34" t="s">
        <v>104</v>
      </c>
      <c r="C43" s="5">
        <v>429920</v>
      </c>
      <c r="D43" s="5">
        <v>905500</v>
      </c>
      <c r="E43" s="44">
        <v>544533.38</v>
      </c>
      <c r="F43" s="47">
        <f>E43/C43*100</f>
        <v>126.6592342761444</v>
      </c>
      <c r="G43" s="47">
        <f>E43/D43*100</f>
        <v>60.136209828823851</v>
      </c>
    </row>
    <row r="44" spans="2:7" x14ac:dyDescent="0.35">
      <c r="B44" s="6" t="s">
        <v>138</v>
      </c>
      <c r="C44" s="5">
        <v>0</v>
      </c>
      <c r="D44" s="5">
        <v>600</v>
      </c>
      <c r="E44" s="44">
        <v>0</v>
      </c>
      <c r="F44" s="47">
        <v>0</v>
      </c>
      <c r="G44" s="47">
        <v>0</v>
      </c>
    </row>
    <row r="45" spans="2:7" x14ac:dyDescent="0.35">
      <c r="B45" s="34" t="s">
        <v>139</v>
      </c>
      <c r="C45" s="5">
        <v>0</v>
      </c>
      <c r="D45" s="5">
        <v>600</v>
      </c>
      <c r="E45" s="44">
        <v>0</v>
      </c>
      <c r="F45" s="47">
        <v>0</v>
      </c>
      <c r="G45" s="47">
        <v>0</v>
      </c>
    </row>
  </sheetData>
  <mergeCells count="5">
    <mergeCell ref="B28:G28"/>
    <mergeCell ref="B8:G8"/>
    <mergeCell ref="A2:J2"/>
    <mergeCell ref="A4:J4"/>
    <mergeCell ref="A6:J6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workbookViewId="0">
      <selection activeCell="L157" sqref="L157"/>
    </sheetView>
  </sheetViews>
  <sheetFormatPr defaultRowHeight="14.5" x14ac:dyDescent="0.35"/>
  <cols>
    <col min="1" max="1" width="25.453125" customWidth="1"/>
    <col min="2" max="2" width="40.54296875" customWidth="1"/>
    <col min="3" max="3" width="13.81640625" customWidth="1"/>
    <col min="4" max="4" width="14.26953125" customWidth="1"/>
    <col min="5" max="5" width="14" customWidth="1"/>
    <col min="6" max="6" width="12" customWidth="1"/>
    <col min="7" max="7" width="11.7265625" customWidth="1"/>
    <col min="12" max="12" width="9.1796875" customWidth="1"/>
    <col min="13" max="13" width="10.1796875" bestFit="1" customWidth="1"/>
    <col min="15" max="15" width="33.26953125" customWidth="1"/>
    <col min="16" max="16" width="36.26953125" customWidth="1"/>
  </cols>
  <sheetData>
    <row r="1" spans="1:13" ht="15.5" x14ac:dyDescent="0.35">
      <c r="A1" s="203" t="s">
        <v>145</v>
      </c>
      <c r="B1" s="203"/>
      <c r="C1" s="203"/>
      <c r="D1" s="203"/>
      <c r="E1" s="203"/>
      <c r="F1" s="203"/>
      <c r="G1" s="203"/>
    </row>
    <row r="2" spans="1:13" ht="18" x14ac:dyDescent="0.35">
      <c r="A2" s="92"/>
      <c r="B2" s="92"/>
      <c r="C2" s="92"/>
      <c r="D2" s="92"/>
      <c r="E2" s="92"/>
      <c r="F2" s="93"/>
      <c r="G2" s="93"/>
    </row>
    <row r="3" spans="1:13" ht="15.5" x14ac:dyDescent="0.35">
      <c r="A3" s="203" t="s">
        <v>146</v>
      </c>
      <c r="B3" s="203"/>
      <c r="C3" s="203"/>
      <c r="D3" s="203"/>
      <c r="E3" s="203"/>
      <c r="F3" s="203"/>
      <c r="G3" s="203"/>
    </row>
    <row r="4" spans="1:13" ht="18" x14ac:dyDescent="0.35">
      <c r="A4" s="92"/>
      <c r="B4" s="92"/>
      <c r="C4" s="92"/>
      <c r="D4" s="92"/>
      <c r="E4" s="92"/>
      <c r="F4" s="93"/>
      <c r="G4" s="93"/>
    </row>
    <row r="5" spans="1:13" ht="26" x14ac:dyDescent="0.35">
      <c r="A5" s="94" t="s">
        <v>147</v>
      </c>
      <c r="B5" s="95" t="s">
        <v>148</v>
      </c>
      <c r="C5" s="95" t="s">
        <v>117</v>
      </c>
      <c r="D5" s="96" t="s">
        <v>118</v>
      </c>
      <c r="E5" s="96" t="s">
        <v>119</v>
      </c>
      <c r="F5" s="96" t="s">
        <v>120</v>
      </c>
      <c r="G5" s="96" t="s">
        <v>121</v>
      </c>
    </row>
    <row r="6" spans="1:13" x14ac:dyDescent="0.35">
      <c r="A6" s="97" t="s">
        <v>149</v>
      </c>
      <c r="B6" s="98" t="s">
        <v>150</v>
      </c>
      <c r="C6" s="99"/>
      <c r="D6" s="5"/>
      <c r="E6" s="5"/>
      <c r="F6" s="5"/>
      <c r="G6" s="5"/>
    </row>
    <row r="7" spans="1:13" x14ac:dyDescent="0.35">
      <c r="A7" s="100">
        <v>1001</v>
      </c>
      <c r="B7" s="101" t="s">
        <v>151</v>
      </c>
      <c r="C7" s="99"/>
      <c r="D7" s="5"/>
      <c r="E7" s="5"/>
      <c r="F7" s="5"/>
      <c r="G7" s="5"/>
      <c r="H7" s="31"/>
      <c r="I7" s="31"/>
      <c r="J7" s="31"/>
    </row>
    <row r="8" spans="1:13" x14ac:dyDescent="0.35">
      <c r="A8" s="101" t="s">
        <v>152</v>
      </c>
      <c r="B8" s="101" t="s">
        <v>153</v>
      </c>
      <c r="C8" s="99"/>
      <c r="D8" s="5"/>
      <c r="E8" s="5"/>
      <c r="F8" s="5"/>
      <c r="G8" s="5"/>
      <c r="H8" s="102"/>
      <c r="I8" s="102"/>
      <c r="J8" s="102"/>
      <c r="M8" s="90"/>
    </row>
    <row r="9" spans="1:13" x14ac:dyDescent="0.35">
      <c r="A9" s="103" t="s">
        <v>154</v>
      </c>
      <c r="B9" s="104" t="s">
        <v>155</v>
      </c>
      <c r="C9" s="105"/>
      <c r="D9" s="106"/>
      <c r="E9" s="106"/>
      <c r="F9" s="106"/>
      <c r="G9" s="107"/>
      <c r="H9" s="102"/>
      <c r="I9" s="102"/>
      <c r="J9" s="102"/>
    </row>
    <row r="10" spans="1:13" x14ac:dyDescent="0.35">
      <c r="A10" s="108">
        <v>3</v>
      </c>
      <c r="B10" s="109"/>
      <c r="C10" s="110">
        <f>SUM(C11+C20+C37+C40)</f>
        <v>429536.3600000001</v>
      </c>
      <c r="D10" s="110">
        <f>SUM(D11+D20+D37+IC40+D40)</f>
        <v>902500</v>
      </c>
      <c r="E10" s="110">
        <f>SUM(E11+E20+E37+E40)</f>
        <v>544411.52</v>
      </c>
      <c r="F10" s="111">
        <f>(E10/D10)*100</f>
        <v>60.322606094182831</v>
      </c>
      <c r="G10" s="111">
        <f>(E10/C10)*100</f>
        <v>126.74398972883225</v>
      </c>
      <c r="H10" s="102"/>
      <c r="I10" s="102"/>
      <c r="J10" s="102"/>
    </row>
    <row r="11" spans="1:13" x14ac:dyDescent="0.35">
      <c r="A11" s="112">
        <v>31</v>
      </c>
      <c r="B11" s="113" t="s">
        <v>5</v>
      </c>
      <c r="C11" s="114">
        <f>SUM(C12+C16+C18)</f>
        <v>385783.90000000008</v>
      </c>
      <c r="D11" s="114">
        <f>SUM(D12+D16+D18)</f>
        <v>815550</v>
      </c>
      <c r="E11" s="114">
        <f>SUM(E12+E16+E18)</f>
        <v>499033.31999999995</v>
      </c>
      <c r="F11" s="115">
        <f t="shared" ref="F11:F12" si="0">(E11/D11)*100</f>
        <v>61.18978848629758</v>
      </c>
      <c r="G11" s="116">
        <f t="shared" ref="G11:G12" si="1">(E11/C11)*100</f>
        <v>129.35566258726706</v>
      </c>
      <c r="H11" s="102"/>
      <c r="I11" s="102"/>
      <c r="J11" s="102"/>
    </row>
    <row r="12" spans="1:13" x14ac:dyDescent="0.35">
      <c r="A12" s="108">
        <v>311</v>
      </c>
      <c r="B12" s="109" t="s">
        <v>156</v>
      </c>
      <c r="C12" s="117">
        <f>SUM(C13+C14+C15)</f>
        <v>319939.17000000004</v>
      </c>
      <c r="D12" s="117">
        <f>SUM(D13+D14+D15)</f>
        <v>670000</v>
      </c>
      <c r="E12" s="117">
        <f>SUM(E13+E14+E15)</f>
        <v>413747.93</v>
      </c>
      <c r="F12" s="111">
        <f t="shared" si="0"/>
        <v>61.753422388059697</v>
      </c>
      <c r="G12" s="118">
        <f t="shared" si="1"/>
        <v>129.32081120295459</v>
      </c>
      <c r="H12" s="102"/>
      <c r="I12" s="102"/>
      <c r="J12" s="102"/>
    </row>
    <row r="13" spans="1:13" x14ac:dyDescent="0.35">
      <c r="A13" s="119">
        <v>3111</v>
      </c>
      <c r="B13" s="120" t="s">
        <v>20</v>
      </c>
      <c r="C13" s="121">
        <v>308483.02</v>
      </c>
      <c r="D13" s="86">
        <v>656000</v>
      </c>
      <c r="E13" s="86">
        <v>399735.54</v>
      </c>
      <c r="F13" s="5">
        <f>(E13/D13)*100</f>
        <v>60.93529573170732</v>
      </c>
      <c r="G13" s="122">
        <f>(E13/C13)*100</f>
        <v>129.58105117098501</v>
      </c>
      <c r="H13" s="102"/>
      <c r="I13" s="102"/>
      <c r="J13" s="102"/>
    </row>
    <row r="14" spans="1:13" x14ac:dyDescent="0.35">
      <c r="A14" s="119">
        <v>3113</v>
      </c>
      <c r="B14" s="120" t="s">
        <v>157</v>
      </c>
      <c r="C14" s="121">
        <v>9494.33</v>
      </c>
      <c r="D14" s="121">
        <v>11000</v>
      </c>
      <c r="E14" s="121">
        <v>11390.09</v>
      </c>
      <c r="F14" s="5">
        <f t="shared" ref="F14:F26" si="2">(E14/D14)*100</f>
        <v>103.54627272727272</v>
      </c>
      <c r="G14" s="122">
        <f t="shared" ref="G14:G33" si="3">(E14/C14)*100</f>
        <v>119.96728573790885</v>
      </c>
      <c r="H14" s="102"/>
      <c r="I14" s="102"/>
      <c r="J14" s="102"/>
    </row>
    <row r="15" spans="1:13" x14ac:dyDescent="0.35">
      <c r="A15" s="119">
        <v>3114</v>
      </c>
      <c r="B15" s="120" t="s">
        <v>59</v>
      </c>
      <c r="C15" s="121">
        <v>1961.82</v>
      </c>
      <c r="D15" s="121">
        <v>3000</v>
      </c>
      <c r="E15" s="121">
        <v>2622.3</v>
      </c>
      <c r="F15" s="5">
        <f>E15/C15*100</f>
        <v>133.6666972505123</v>
      </c>
      <c r="G15" s="122">
        <f>E15/C15*100</f>
        <v>133.6666972505123</v>
      </c>
      <c r="H15" s="102"/>
      <c r="I15" s="102"/>
      <c r="J15" s="102"/>
    </row>
    <row r="16" spans="1:13" x14ac:dyDescent="0.35">
      <c r="A16" s="108">
        <v>312</v>
      </c>
      <c r="B16" s="109" t="s">
        <v>60</v>
      </c>
      <c r="C16" s="117">
        <f>SUM(C17)</f>
        <v>13199.03</v>
      </c>
      <c r="D16" s="117">
        <f t="shared" ref="D16" si="4">SUM(D17)</f>
        <v>35000</v>
      </c>
      <c r="E16" s="117">
        <f>SUM(E17)</f>
        <v>17190.79</v>
      </c>
      <c r="F16" s="111">
        <f t="shared" si="2"/>
        <v>49.116542857142861</v>
      </c>
      <c r="G16" s="118">
        <f t="shared" si="3"/>
        <v>130.2428284502725</v>
      </c>
      <c r="H16" s="102"/>
      <c r="I16" s="102"/>
      <c r="J16" s="102"/>
    </row>
    <row r="17" spans="1:10" x14ac:dyDescent="0.35">
      <c r="A17" s="119">
        <v>3121</v>
      </c>
      <c r="B17" s="120" t="s">
        <v>60</v>
      </c>
      <c r="C17" s="121">
        <v>13199.03</v>
      </c>
      <c r="D17" s="86">
        <v>35000</v>
      </c>
      <c r="E17" s="86">
        <v>17190.79</v>
      </c>
      <c r="F17" s="5">
        <f t="shared" si="2"/>
        <v>49.116542857142861</v>
      </c>
      <c r="G17" s="122">
        <f t="shared" si="3"/>
        <v>130.2428284502725</v>
      </c>
      <c r="H17" s="102"/>
      <c r="I17" s="102"/>
      <c r="J17" s="102"/>
    </row>
    <row r="18" spans="1:10" x14ac:dyDescent="0.35">
      <c r="A18" s="108">
        <v>313</v>
      </c>
      <c r="B18" s="109" t="s">
        <v>61</v>
      </c>
      <c r="C18" s="117">
        <f>SUM(C19)</f>
        <v>52645.7</v>
      </c>
      <c r="D18" s="117">
        <f t="shared" ref="D18" si="5">SUM(D19)</f>
        <v>110550</v>
      </c>
      <c r="E18" s="117">
        <f>SUM(E19)</f>
        <v>68094.600000000006</v>
      </c>
      <c r="F18" s="111">
        <f t="shared" si="2"/>
        <v>61.59620081411127</v>
      </c>
      <c r="G18" s="118">
        <f t="shared" si="3"/>
        <v>129.34503672664624</v>
      </c>
      <c r="H18" s="102"/>
      <c r="I18" s="102"/>
      <c r="J18" s="102"/>
    </row>
    <row r="19" spans="1:10" x14ac:dyDescent="0.35">
      <c r="A19" s="119">
        <v>3132</v>
      </c>
      <c r="B19" s="120" t="s">
        <v>158</v>
      </c>
      <c r="C19" s="121">
        <v>52645.7</v>
      </c>
      <c r="D19" s="86">
        <v>110550</v>
      </c>
      <c r="E19" s="86">
        <v>68094.600000000006</v>
      </c>
      <c r="F19" s="5">
        <f t="shared" si="2"/>
        <v>61.59620081411127</v>
      </c>
      <c r="G19" s="122">
        <f t="shared" si="3"/>
        <v>129.34503672664624</v>
      </c>
      <c r="H19" s="102"/>
      <c r="I19" s="102"/>
      <c r="J19" s="102"/>
    </row>
    <row r="20" spans="1:10" x14ac:dyDescent="0.35">
      <c r="A20" s="112">
        <v>32</v>
      </c>
      <c r="B20" s="113" t="s">
        <v>10</v>
      </c>
      <c r="C20" s="114">
        <f>SUM(C21+C28+C33+C24+C31)</f>
        <v>43752.46</v>
      </c>
      <c r="D20" s="114">
        <f>SUM(D21+D28+D33+D24+D31)</f>
        <v>76950</v>
      </c>
      <c r="E20" s="114">
        <f>SUM(E21+E28+E33+E24+E31)</f>
        <v>45237.69</v>
      </c>
      <c r="F20" s="115">
        <f t="shared" si="2"/>
        <v>58.788421052631577</v>
      </c>
      <c r="G20" s="116">
        <f t="shared" si="3"/>
        <v>103.39462055390716</v>
      </c>
      <c r="H20" s="102"/>
      <c r="I20" s="102"/>
      <c r="J20" s="102"/>
    </row>
    <row r="21" spans="1:10" x14ac:dyDescent="0.35">
      <c r="A21" s="108">
        <v>321</v>
      </c>
      <c r="B21" s="109" t="s">
        <v>21</v>
      </c>
      <c r="C21" s="117">
        <f>SUM(C22+C23)</f>
        <v>14476.38</v>
      </c>
      <c r="D21" s="117">
        <f>SUM(D22:D23)</f>
        <v>20000</v>
      </c>
      <c r="E21" s="117">
        <f>SUM(E22:E23)</f>
        <v>12750.19</v>
      </c>
      <c r="F21" s="111">
        <f t="shared" si="2"/>
        <v>63.750950000000003</v>
      </c>
      <c r="G21" s="118">
        <f t="shared" si="3"/>
        <v>88.075817296865665</v>
      </c>
      <c r="H21" s="102"/>
      <c r="I21" s="102"/>
      <c r="J21" s="102"/>
    </row>
    <row r="22" spans="1:10" x14ac:dyDescent="0.35">
      <c r="A22" s="119">
        <v>3211</v>
      </c>
      <c r="B22" s="120" t="s">
        <v>22</v>
      </c>
      <c r="C22" s="121">
        <v>112.73</v>
      </c>
      <c r="D22" s="86">
        <v>0</v>
      </c>
      <c r="E22" s="86">
        <v>0</v>
      </c>
      <c r="F22" s="5">
        <v>0</v>
      </c>
      <c r="G22" s="122">
        <f t="shared" si="3"/>
        <v>0</v>
      </c>
    </row>
    <row r="23" spans="1:10" x14ac:dyDescent="0.35">
      <c r="A23" s="119">
        <v>3212</v>
      </c>
      <c r="B23" s="120" t="s">
        <v>159</v>
      </c>
      <c r="C23" s="121">
        <v>14363.65</v>
      </c>
      <c r="D23" s="121">
        <v>20000</v>
      </c>
      <c r="E23" s="121">
        <v>12750.19</v>
      </c>
      <c r="F23" s="5">
        <f>E23/D23*100</f>
        <v>63.750950000000003</v>
      </c>
      <c r="G23" s="122">
        <f>E23/C23*100</f>
        <v>88.767061297093704</v>
      </c>
    </row>
    <row r="24" spans="1:10" x14ac:dyDescent="0.35">
      <c r="A24" s="108">
        <v>322</v>
      </c>
      <c r="B24" s="109" t="s">
        <v>65</v>
      </c>
      <c r="C24" s="117">
        <f t="shared" ref="C24:D24" si="6">C26+C25+C27</f>
        <v>26758.07</v>
      </c>
      <c r="D24" s="117">
        <f t="shared" si="6"/>
        <v>49000</v>
      </c>
      <c r="E24" s="117">
        <f>E26+E25+E27</f>
        <v>29429.57</v>
      </c>
      <c r="F24" s="111">
        <f t="shared" si="2"/>
        <v>60.06034693877551</v>
      </c>
      <c r="G24" s="118">
        <f t="shared" si="3"/>
        <v>109.98390392132168</v>
      </c>
    </row>
    <row r="25" spans="1:10" x14ac:dyDescent="0.35">
      <c r="A25" s="119">
        <v>3221</v>
      </c>
      <c r="B25" s="120" t="s">
        <v>160</v>
      </c>
      <c r="C25" s="121">
        <v>1083.73</v>
      </c>
      <c r="D25" s="121">
        <v>0</v>
      </c>
      <c r="E25" s="121"/>
      <c r="F25" s="5">
        <v>0</v>
      </c>
      <c r="G25" s="122">
        <v>0</v>
      </c>
    </row>
    <row r="26" spans="1:10" x14ac:dyDescent="0.35">
      <c r="A26" s="119">
        <v>3222</v>
      </c>
      <c r="B26" s="120" t="s">
        <v>67</v>
      </c>
      <c r="C26" s="121">
        <v>24503.8</v>
      </c>
      <c r="D26" s="121">
        <v>49000</v>
      </c>
      <c r="E26" s="121">
        <v>29429.57</v>
      </c>
      <c r="F26" s="5">
        <f t="shared" si="2"/>
        <v>60.06034693877551</v>
      </c>
      <c r="G26" s="122">
        <f t="shared" si="3"/>
        <v>120.10206580203887</v>
      </c>
    </row>
    <row r="27" spans="1:10" x14ac:dyDescent="0.35">
      <c r="A27" s="119">
        <v>3225</v>
      </c>
      <c r="B27" s="120" t="s">
        <v>161</v>
      </c>
      <c r="C27" s="121">
        <v>1170.54</v>
      </c>
      <c r="D27" s="121">
        <v>0</v>
      </c>
      <c r="E27" s="121">
        <v>0</v>
      </c>
      <c r="F27" s="5">
        <v>0</v>
      </c>
      <c r="G27" s="122">
        <f t="shared" ref="G27:G32" si="7">E27/C27*100</f>
        <v>0</v>
      </c>
    </row>
    <row r="28" spans="1:10" x14ac:dyDescent="0.35">
      <c r="A28" s="108">
        <v>323</v>
      </c>
      <c r="B28" s="109" t="s">
        <v>71</v>
      </c>
      <c r="C28" s="117">
        <f>SUM(C30)</f>
        <v>1260</v>
      </c>
      <c r="D28" s="117">
        <f>SUM(D29:D30)</f>
        <v>1500</v>
      </c>
      <c r="E28" s="117">
        <f t="shared" ref="E28" si="8">SUM(E30)</f>
        <v>0</v>
      </c>
      <c r="F28" s="111">
        <f>E28/D28*100</f>
        <v>0</v>
      </c>
      <c r="G28" s="118">
        <f t="shared" si="7"/>
        <v>0</v>
      </c>
    </row>
    <row r="29" spans="1:10" x14ac:dyDescent="0.35">
      <c r="A29" s="119">
        <v>3231</v>
      </c>
      <c r="B29" s="120" t="s">
        <v>162</v>
      </c>
      <c r="C29" s="121">
        <v>1260</v>
      </c>
      <c r="D29" s="86">
        <v>1500</v>
      </c>
      <c r="E29" s="86">
        <v>0</v>
      </c>
      <c r="F29" s="5">
        <f>E29/D29*100</f>
        <v>0</v>
      </c>
      <c r="G29" s="122">
        <f t="shared" si="7"/>
        <v>0</v>
      </c>
    </row>
    <row r="30" spans="1:10" x14ac:dyDescent="0.35">
      <c r="A30" s="119">
        <v>3239</v>
      </c>
      <c r="B30" s="120" t="s">
        <v>78</v>
      </c>
      <c r="C30" s="121">
        <v>1260</v>
      </c>
      <c r="D30" s="86">
        <v>0</v>
      </c>
      <c r="E30" s="86">
        <v>0</v>
      </c>
      <c r="F30" s="5">
        <v>0</v>
      </c>
      <c r="G30" s="122">
        <f t="shared" si="7"/>
        <v>0</v>
      </c>
    </row>
    <row r="31" spans="1:10" ht="25" x14ac:dyDescent="0.35">
      <c r="A31" s="108">
        <v>324</v>
      </c>
      <c r="B31" s="109" t="s">
        <v>79</v>
      </c>
      <c r="C31" s="117">
        <v>387.28</v>
      </c>
      <c r="D31" s="117">
        <f>D32</f>
        <v>650</v>
      </c>
      <c r="E31" s="117">
        <v>353.44</v>
      </c>
      <c r="F31" s="111">
        <f>E31/D31*100</f>
        <v>54.375384615384611</v>
      </c>
      <c r="G31" s="118">
        <f t="shared" si="7"/>
        <v>91.262135922330103</v>
      </c>
    </row>
    <row r="32" spans="1:10" x14ac:dyDescent="0.35">
      <c r="A32" s="119">
        <v>3241</v>
      </c>
      <c r="B32" s="120" t="s">
        <v>163</v>
      </c>
      <c r="C32" s="121">
        <v>387.28</v>
      </c>
      <c r="D32" s="86">
        <v>650</v>
      </c>
      <c r="E32" s="86">
        <v>353.44</v>
      </c>
      <c r="F32" s="5">
        <f>E32/D32*100</f>
        <v>54.375384615384611</v>
      </c>
      <c r="G32" s="122">
        <f t="shared" si="7"/>
        <v>91.262135922330103</v>
      </c>
    </row>
    <row r="33" spans="1:7" x14ac:dyDescent="0.35">
      <c r="A33" s="108">
        <v>329</v>
      </c>
      <c r="B33" s="109" t="s">
        <v>164</v>
      </c>
      <c r="C33" s="117">
        <f>SUM(C34+C35+C36)</f>
        <v>870.7299999999999</v>
      </c>
      <c r="D33" s="117">
        <f>SUM(D34:D36)</f>
        <v>5800</v>
      </c>
      <c r="E33" s="117">
        <f>SUM(E34+E35+E36)</f>
        <v>2704.49</v>
      </c>
      <c r="F33" s="111">
        <v>0</v>
      </c>
      <c r="G33" s="118">
        <f t="shared" si="3"/>
        <v>310.60030089694857</v>
      </c>
    </row>
    <row r="34" spans="1:7" x14ac:dyDescent="0.35">
      <c r="A34" s="119">
        <v>3294</v>
      </c>
      <c r="B34" s="120" t="s">
        <v>81</v>
      </c>
      <c r="C34" s="121"/>
      <c r="D34" s="121">
        <v>0</v>
      </c>
      <c r="E34" s="121">
        <v>0</v>
      </c>
      <c r="F34" s="5">
        <v>0</v>
      </c>
      <c r="G34" s="122">
        <v>0</v>
      </c>
    </row>
    <row r="35" spans="1:7" x14ac:dyDescent="0.35">
      <c r="A35" s="119">
        <v>3295</v>
      </c>
      <c r="B35" s="120" t="s">
        <v>165</v>
      </c>
      <c r="C35" s="121">
        <v>824.43</v>
      </c>
      <c r="D35" s="86">
        <v>1800</v>
      </c>
      <c r="E35" s="86">
        <v>980</v>
      </c>
      <c r="F35" s="5">
        <v>0</v>
      </c>
      <c r="G35" s="122">
        <v>0</v>
      </c>
    </row>
    <row r="36" spans="1:7" x14ac:dyDescent="0.35">
      <c r="A36" s="119">
        <v>3299</v>
      </c>
      <c r="B36" s="120" t="s">
        <v>166</v>
      </c>
      <c r="C36" s="121">
        <v>46.3</v>
      </c>
      <c r="D36" s="86">
        <v>4000</v>
      </c>
      <c r="E36" s="86">
        <v>1724.49</v>
      </c>
      <c r="F36" s="5">
        <v>0</v>
      </c>
      <c r="G36" s="122">
        <v>0</v>
      </c>
    </row>
    <row r="37" spans="1:7" x14ac:dyDescent="0.35">
      <c r="A37" s="112">
        <v>34</v>
      </c>
      <c r="B37" s="113" t="s">
        <v>84</v>
      </c>
      <c r="C37" s="123">
        <v>0</v>
      </c>
      <c r="D37" s="114">
        <v>0</v>
      </c>
      <c r="E37" s="114">
        <v>0</v>
      </c>
      <c r="F37" s="115">
        <v>0</v>
      </c>
      <c r="G37" s="116">
        <v>0</v>
      </c>
    </row>
    <row r="38" spans="1:7" x14ac:dyDescent="0.35">
      <c r="A38" s="108">
        <v>343</v>
      </c>
      <c r="B38" s="109" t="s">
        <v>85</v>
      </c>
      <c r="C38" s="117">
        <v>0</v>
      </c>
      <c r="D38" s="110">
        <v>0</v>
      </c>
      <c r="E38" s="110">
        <v>0</v>
      </c>
      <c r="F38" s="111">
        <v>0</v>
      </c>
      <c r="G38" s="118">
        <v>0</v>
      </c>
    </row>
    <row r="39" spans="1:7" x14ac:dyDescent="0.35">
      <c r="A39" s="119">
        <v>3431</v>
      </c>
      <c r="B39" s="120" t="s">
        <v>167</v>
      </c>
      <c r="C39" s="121">
        <v>0</v>
      </c>
      <c r="D39" s="86">
        <v>0</v>
      </c>
      <c r="E39" s="86">
        <v>0</v>
      </c>
      <c r="F39" s="5">
        <v>0</v>
      </c>
      <c r="G39" s="122">
        <v>0</v>
      </c>
    </row>
    <row r="40" spans="1:7" x14ac:dyDescent="0.35">
      <c r="A40" s="112">
        <v>37</v>
      </c>
      <c r="B40" s="113"/>
      <c r="C40" s="123">
        <f>C41</f>
        <v>0</v>
      </c>
      <c r="D40" s="123">
        <f t="shared" ref="D40:E41" si="9">D41</f>
        <v>10000</v>
      </c>
      <c r="E40" s="123">
        <f t="shared" si="9"/>
        <v>140.51</v>
      </c>
      <c r="F40" s="115">
        <v>0</v>
      </c>
      <c r="G40" s="116">
        <v>0</v>
      </c>
    </row>
    <row r="41" spans="1:7" x14ac:dyDescent="0.35">
      <c r="A41" s="108">
        <v>372</v>
      </c>
      <c r="B41" s="109" t="s">
        <v>168</v>
      </c>
      <c r="C41" s="117">
        <f>C42</f>
        <v>0</v>
      </c>
      <c r="D41" s="117">
        <f t="shared" si="9"/>
        <v>10000</v>
      </c>
      <c r="E41" s="117">
        <f t="shared" si="9"/>
        <v>140.51</v>
      </c>
      <c r="F41" s="111">
        <v>0</v>
      </c>
      <c r="G41" s="118">
        <v>0</v>
      </c>
    </row>
    <row r="42" spans="1:7" x14ac:dyDescent="0.35">
      <c r="A42" s="119">
        <v>3722</v>
      </c>
      <c r="B42" s="120" t="s">
        <v>169</v>
      </c>
      <c r="C42" s="121">
        <v>0</v>
      </c>
      <c r="D42" s="86">
        <v>10000</v>
      </c>
      <c r="E42" s="86">
        <v>140.51</v>
      </c>
      <c r="F42" s="5">
        <v>0</v>
      </c>
      <c r="G42" s="122">
        <v>0</v>
      </c>
    </row>
    <row r="43" spans="1:7" x14ac:dyDescent="0.35">
      <c r="A43" s="100">
        <v>1011</v>
      </c>
      <c r="B43" s="101" t="s">
        <v>150</v>
      </c>
      <c r="C43" s="99"/>
      <c r="D43" s="5"/>
      <c r="E43" s="5"/>
      <c r="F43" s="5"/>
      <c r="G43" s="122"/>
    </row>
    <row r="44" spans="1:7" x14ac:dyDescent="0.35">
      <c r="A44" s="124" t="s">
        <v>152</v>
      </c>
      <c r="B44" s="124" t="s">
        <v>153</v>
      </c>
      <c r="C44" s="99"/>
      <c r="D44" s="5"/>
      <c r="E44" s="5"/>
      <c r="F44" s="5"/>
      <c r="G44" s="122"/>
    </row>
    <row r="45" spans="1:7" x14ac:dyDescent="0.35">
      <c r="A45" s="104" t="s">
        <v>170</v>
      </c>
      <c r="B45" s="104" t="s">
        <v>171</v>
      </c>
      <c r="C45" s="105"/>
      <c r="D45" s="106"/>
      <c r="E45" s="106"/>
      <c r="F45" s="106"/>
      <c r="G45" s="107"/>
    </row>
    <row r="46" spans="1:7" x14ac:dyDescent="0.35">
      <c r="A46" s="125">
        <v>3</v>
      </c>
      <c r="B46" s="109"/>
      <c r="C46" s="110">
        <f>SUM(C47+C57)</f>
        <v>3404.42</v>
      </c>
      <c r="D46" s="110">
        <f>SUM(D47+D57)</f>
        <v>7830</v>
      </c>
      <c r="E46" s="110">
        <f>SUM(E47+E57)</f>
        <v>1789.42</v>
      </c>
      <c r="F46" s="111">
        <f>(E46/D46)*100</f>
        <v>22.853384418901662</v>
      </c>
      <c r="G46" s="111">
        <f>(E46/C46)*100</f>
        <v>52.561669829222012</v>
      </c>
    </row>
    <row r="47" spans="1:7" x14ac:dyDescent="0.35">
      <c r="A47" s="126">
        <v>32</v>
      </c>
      <c r="B47" s="113" t="s">
        <v>10</v>
      </c>
      <c r="C47" s="123">
        <f>(C48+C50+C53+C55)</f>
        <v>3404.42</v>
      </c>
      <c r="D47" s="123">
        <f>(D48+D50+D53+D55)</f>
        <v>7830</v>
      </c>
      <c r="E47" s="123">
        <f>(E48+E50+E53+E55)</f>
        <v>1789.42</v>
      </c>
      <c r="F47" s="127">
        <f>(E47/D47)*100</f>
        <v>22.853384418901662</v>
      </c>
      <c r="G47" s="127">
        <f>(E47/C47)*100</f>
        <v>52.561669829222012</v>
      </c>
    </row>
    <row r="48" spans="1:7" x14ac:dyDescent="0.35">
      <c r="A48" s="108">
        <v>321</v>
      </c>
      <c r="B48" s="109" t="s">
        <v>21</v>
      </c>
      <c r="C48" s="117">
        <f>C49</f>
        <v>0</v>
      </c>
      <c r="D48" s="117">
        <f t="shared" ref="D48:E48" si="10">D49</f>
        <v>0</v>
      </c>
      <c r="E48" s="117">
        <f t="shared" si="10"/>
        <v>0</v>
      </c>
      <c r="F48" s="128">
        <f>SUM(F49)</f>
        <v>0</v>
      </c>
      <c r="G48" s="128">
        <f>SUM(G49)</f>
        <v>0</v>
      </c>
    </row>
    <row r="49" spans="1:7" x14ac:dyDescent="0.35">
      <c r="A49" s="119">
        <v>3212</v>
      </c>
      <c r="B49" s="120" t="s">
        <v>159</v>
      </c>
      <c r="C49" s="121">
        <v>0</v>
      </c>
      <c r="D49" s="121">
        <v>0</v>
      </c>
      <c r="E49" s="121">
        <v>0</v>
      </c>
      <c r="F49" s="99">
        <v>0</v>
      </c>
      <c r="G49" s="99">
        <v>0</v>
      </c>
    </row>
    <row r="50" spans="1:7" x14ac:dyDescent="0.35">
      <c r="A50" s="108">
        <v>322</v>
      </c>
      <c r="B50" s="109" t="s">
        <v>65</v>
      </c>
      <c r="C50" s="117">
        <f>SUM(C51:C52)</f>
        <v>311.63</v>
      </c>
      <c r="D50" s="117">
        <f>SUM(D51:D52)</f>
        <v>0</v>
      </c>
      <c r="E50" s="117">
        <f>SUM(E51:E52)</f>
        <v>390.42</v>
      </c>
      <c r="F50" s="128">
        <f>SUM(F52:F52)</f>
        <v>0</v>
      </c>
      <c r="G50" s="128">
        <f>SUM(G52:G52)</f>
        <v>0</v>
      </c>
    </row>
    <row r="51" spans="1:7" x14ac:dyDescent="0.35">
      <c r="A51" s="119">
        <v>3221</v>
      </c>
      <c r="B51" s="120" t="s">
        <v>160</v>
      </c>
      <c r="C51" s="121">
        <v>311.63</v>
      </c>
      <c r="D51" s="121">
        <v>0</v>
      </c>
      <c r="E51" s="121">
        <v>390.42</v>
      </c>
      <c r="F51" s="99">
        <v>0</v>
      </c>
      <c r="G51" s="99">
        <v>0</v>
      </c>
    </row>
    <row r="52" spans="1:7" x14ac:dyDescent="0.35">
      <c r="A52" s="119">
        <v>3222</v>
      </c>
      <c r="B52" s="120" t="s">
        <v>67</v>
      </c>
      <c r="C52" s="121">
        <v>0</v>
      </c>
      <c r="D52" s="86">
        <v>0</v>
      </c>
      <c r="E52" s="86">
        <v>0</v>
      </c>
      <c r="F52" s="5">
        <v>0</v>
      </c>
      <c r="G52" s="122">
        <v>0</v>
      </c>
    </row>
    <row r="53" spans="1:7" x14ac:dyDescent="0.35">
      <c r="A53" s="108">
        <v>323</v>
      </c>
      <c r="B53" s="109" t="s">
        <v>71</v>
      </c>
      <c r="C53" s="117">
        <f t="shared" ref="C53" si="11">C54</f>
        <v>3092.79</v>
      </c>
      <c r="D53" s="117">
        <v>7830</v>
      </c>
      <c r="E53" s="117">
        <f>E54</f>
        <v>1399</v>
      </c>
      <c r="F53" s="128">
        <f t="shared" ref="F53:G53" si="12">F54</f>
        <v>0</v>
      </c>
      <c r="G53" s="128">
        <f t="shared" si="12"/>
        <v>0</v>
      </c>
    </row>
    <row r="54" spans="1:7" x14ac:dyDescent="0.35">
      <c r="A54" s="119">
        <v>3239</v>
      </c>
      <c r="B54" s="120" t="s">
        <v>78</v>
      </c>
      <c r="C54" s="121">
        <v>3092.79</v>
      </c>
      <c r="D54" s="121">
        <v>0</v>
      </c>
      <c r="E54" s="121">
        <v>1399</v>
      </c>
      <c r="F54" s="99">
        <v>0</v>
      </c>
      <c r="G54" s="129">
        <v>0</v>
      </c>
    </row>
    <row r="55" spans="1:7" x14ac:dyDescent="0.35">
      <c r="A55" s="108">
        <v>329</v>
      </c>
      <c r="B55" s="109" t="s">
        <v>164</v>
      </c>
      <c r="C55" s="117">
        <f>SUM(C56)</f>
        <v>0</v>
      </c>
      <c r="D55" s="117">
        <f t="shared" ref="D55:G55" si="13">SUM(D56)</f>
        <v>0</v>
      </c>
      <c r="E55" s="117">
        <f t="shared" si="13"/>
        <v>0</v>
      </c>
      <c r="F55" s="128">
        <f t="shared" si="13"/>
        <v>0</v>
      </c>
      <c r="G55" s="128">
        <f t="shared" si="13"/>
        <v>0</v>
      </c>
    </row>
    <row r="56" spans="1:7" x14ac:dyDescent="0.35">
      <c r="A56" s="119">
        <v>3299</v>
      </c>
      <c r="B56" s="120" t="s">
        <v>166</v>
      </c>
      <c r="C56" s="121">
        <v>0</v>
      </c>
      <c r="D56" s="86">
        <v>0</v>
      </c>
      <c r="E56" s="86">
        <v>0</v>
      </c>
      <c r="F56" s="5">
        <v>0</v>
      </c>
      <c r="G56" s="122">
        <v>0</v>
      </c>
    </row>
    <row r="57" spans="1:7" x14ac:dyDescent="0.35">
      <c r="A57" s="112">
        <v>34</v>
      </c>
      <c r="B57" s="113" t="s">
        <v>84</v>
      </c>
      <c r="C57" s="123">
        <f>C58</f>
        <v>0</v>
      </c>
      <c r="D57" s="114">
        <f t="shared" ref="D57:G57" si="14">D58</f>
        <v>0</v>
      </c>
      <c r="E57" s="114">
        <f t="shared" si="14"/>
        <v>0</v>
      </c>
      <c r="F57" s="115">
        <f t="shared" si="14"/>
        <v>0</v>
      </c>
      <c r="G57" s="115">
        <f t="shared" si="14"/>
        <v>0</v>
      </c>
    </row>
    <row r="58" spans="1:7" x14ac:dyDescent="0.35">
      <c r="A58" s="108">
        <v>343</v>
      </c>
      <c r="B58" s="109" t="s">
        <v>85</v>
      </c>
      <c r="C58" s="110">
        <f t="shared" ref="C58:D58" si="15">C60+C59</f>
        <v>0</v>
      </c>
      <c r="D58" s="110">
        <f t="shared" si="15"/>
        <v>0</v>
      </c>
      <c r="E58" s="110">
        <v>0</v>
      </c>
      <c r="F58" s="111">
        <f>F60</f>
        <v>0</v>
      </c>
      <c r="G58" s="111">
        <f>G60</f>
        <v>0</v>
      </c>
    </row>
    <row r="59" spans="1:7" x14ac:dyDescent="0.35">
      <c r="A59" s="119">
        <v>3433</v>
      </c>
      <c r="B59" s="120" t="s">
        <v>99</v>
      </c>
      <c r="C59" s="121">
        <v>0</v>
      </c>
      <c r="D59" s="86">
        <v>0</v>
      </c>
      <c r="E59" s="86">
        <v>0</v>
      </c>
      <c r="F59" s="5">
        <v>0</v>
      </c>
      <c r="G59" s="5">
        <v>0</v>
      </c>
    </row>
    <row r="60" spans="1:7" x14ac:dyDescent="0.35">
      <c r="A60" s="119">
        <v>3434</v>
      </c>
      <c r="B60" s="120" t="s">
        <v>172</v>
      </c>
      <c r="C60" s="121">
        <v>0</v>
      </c>
      <c r="D60" s="86">
        <v>0</v>
      </c>
      <c r="E60" s="86">
        <v>0</v>
      </c>
      <c r="F60" s="5">
        <v>0</v>
      </c>
      <c r="G60" s="122">
        <v>0</v>
      </c>
    </row>
    <row r="61" spans="1:7" x14ac:dyDescent="0.35">
      <c r="A61" s="112">
        <v>38</v>
      </c>
      <c r="B61" s="113" t="s">
        <v>173</v>
      </c>
      <c r="C61" s="123"/>
      <c r="D61" s="114"/>
      <c r="E61" s="114"/>
      <c r="F61" s="115"/>
      <c r="G61" s="116"/>
    </row>
    <row r="62" spans="1:7" x14ac:dyDescent="0.35">
      <c r="A62" s="108">
        <v>381</v>
      </c>
      <c r="B62" s="109" t="s">
        <v>174</v>
      </c>
      <c r="C62" s="117"/>
      <c r="D62" s="110"/>
      <c r="E62" s="110"/>
      <c r="F62" s="111"/>
      <c r="G62" s="118"/>
    </row>
    <row r="63" spans="1:7" x14ac:dyDescent="0.35">
      <c r="A63" s="119">
        <v>3811</v>
      </c>
      <c r="B63" s="120" t="s">
        <v>50</v>
      </c>
      <c r="C63" s="121"/>
      <c r="D63" s="86"/>
      <c r="E63" s="86"/>
      <c r="F63" s="5"/>
      <c r="G63" s="122"/>
    </row>
    <row r="64" spans="1:7" x14ac:dyDescent="0.35">
      <c r="A64" s="100">
        <v>1013</v>
      </c>
      <c r="B64" s="101" t="s">
        <v>175</v>
      </c>
      <c r="C64" s="99"/>
      <c r="D64" s="5"/>
      <c r="E64" s="5"/>
      <c r="F64" s="5"/>
      <c r="G64" s="122"/>
    </row>
    <row r="65" spans="1:7" x14ac:dyDescent="0.35">
      <c r="A65" s="124" t="s">
        <v>176</v>
      </c>
      <c r="B65" s="124" t="s">
        <v>177</v>
      </c>
      <c r="C65" s="99"/>
      <c r="D65" s="5"/>
      <c r="E65" s="5"/>
      <c r="F65" s="5"/>
      <c r="G65" s="122"/>
    </row>
    <row r="66" spans="1:7" x14ac:dyDescent="0.35">
      <c r="A66" s="130" t="s">
        <v>178</v>
      </c>
      <c r="B66" s="104" t="s">
        <v>179</v>
      </c>
      <c r="C66" s="105"/>
      <c r="D66" s="106"/>
      <c r="E66" s="106"/>
      <c r="F66" s="106"/>
      <c r="G66" s="107"/>
    </row>
    <row r="67" spans="1:7" x14ac:dyDescent="0.35">
      <c r="A67" s="125">
        <v>3</v>
      </c>
      <c r="B67" s="109"/>
      <c r="C67" s="110">
        <f>SUM(C68+C99)</f>
        <v>27369.359999999997</v>
      </c>
      <c r="D67" s="110">
        <f>SUM(D68+D99)</f>
        <v>57473</v>
      </c>
      <c r="E67" s="110">
        <f>SUM(E68+E99)</f>
        <v>29873.14</v>
      </c>
      <c r="F67" s="111">
        <f t="shared" ref="F67:F69" si="16">(E67/D67)*100</f>
        <v>51.977693873645016</v>
      </c>
      <c r="G67" s="111">
        <f t="shared" ref="G67:G69" si="17">(E67/C67)*100</f>
        <v>109.14811307242844</v>
      </c>
    </row>
    <row r="68" spans="1:7" x14ac:dyDescent="0.35">
      <c r="A68" s="112">
        <v>32</v>
      </c>
      <c r="B68" s="113" t="s">
        <v>10</v>
      </c>
      <c r="C68" s="114">
        <f>SUM(C69+C74+C81+C91+C93)</f>
        <v>27077.219999999998</v>
      </c>
      <c r="D68" s="114">
        <f t="shared" ref="D68" si="18">SUM(D69+D74+D81+D91+D93)</f>
        <v>56773</v>
      </c>
      <c r="E68" s="114">
        <f>SUM(E69+E74+E81+E91+E93)</f>
        <v>29590.03</v>
      </c>
      <c r="F68" s="115">
        <f t="shared" si="16"/>
        <v>52.119898543321654</v>
      </c>
      <c r="G68" s="115">
        <f t="shared" si="17"/>
        <v>109.28016243912782</v>
      </c>
    </row>
    <row r="69" spans="1:7" x14ac:dyDescent="0.35">
      <c r="A69" s="131">
        <v>321</v>
      </c>
      <c r="B69" s="131" t="s">
        <v>21</v>
      </c>
      <c r="C69" s="110">
        <f>SUM(C70:C73)</f>
        <v>3105.0699999999997</v>
      </c>
      <c r="D69" s="110">
        <f>SUM(D70:D73)</f>
        <v>5800</v>
      </c>
      <c r="E69" s="110">
        <f>SUM(E70:E73)</f>
        <v>4562.03</v>
      </c>
      <c r="F69" s="111">
        <f t="shared" si="16"/>
        <v>78.655689655172409</v>
      </c>
      <c r="G69" s="111">
        <f t="shared" si="17"/>
        <v>146.92196955302134</v>
      </c>
    </row>
    <row r="70" spans="1:7" x14ac:dyDescent="0.35">
      <c r="A70" s="7">
        <v>3211</v>
      </c>
      <c r="B70" s="7" t="s">
        <v>22</v>
      </c>
      <c r="C70" s="121">
        <v>2791.87</v>
      </c>
      <c r="D70" s="86">
        <v>4800</v>
      </c>
      <c r="E70" s="86">
        <v>3917.9</v>
      </c>
      <c r="F70" s="5">
        <f>(E70/D70)*100</f>
        <v>81.622916666666669</v>
      </c>
      <c r="G70" s="5">
        <f>(E70/C70)*100</f>
        <v>140.33246533685309</v>
      </c>
    </row>
    <row r="71" spans="1:7" x14ac:dyDescent="0.35">
      <c r="A71" s="7">
        <v>3212</v>
      </c>
      <c r="B71" s="7" t="s">
        <v>180</v>
      </c>
      <c r="C71" s="121">
        <v>0</v>
      </c>
      <c r="D71" s="86">
        <v>0</v>
      </c>
      <c r="E71" s="86">
        <v>0</v>
      </c>
      <c r="F71" s="5">
        <v>0</v>
      </c>
      <c r="G71" s="5">
        <v>0</v>
      </c>
    </row>
    <row r="72" spans="1:7" x14ac:dyDescent="0.35">
      <c r="A72" s="7">
        <v>3213</v>
      </c>
      <c r="B72" s="7" t="s">
        <v>95</v>
      </c>
      <c r="C72" s="121">
        <v>0</v>
      </c>
      <c r="D72" s="86">
        <v>300</v>
      </c>
      <c r="E72" s="86">
        <v>261.13</v>
      </c>
      <c r="F72" s="5">
        <f t="shared" ref="F72:F101" si="19">(E72/D72)*100</f>
        <v>87.043333333333322</v>
      </c>
      <c r="G72" s="5">
        <v>0</v>
      </c>
    </row>
    <row r="73" spans="1:7" x14ac:dyDescent="0.35">
      <c r="A73" s="7">
        <v>3214</v>
      </c>
      <c r="B73" s="7" t="s">
        <v>181</v>
      </c>
      <c r="C73" s="121">
        <v>313.2</v>
      </c>
      <c r="D73" s="86">
        <v>700</v>
      </c>
      <c r="E73" s="86">
        <v>383</v>
      </c>
      <c r="F73" s="5">
        <v>0</v>
      </c>
      <c r="G73" s="5">
        <v>0</v>
      </c>
    </row>
    <row r="74" spans="1:7" x14ac:dyDescent="0.35">
      <c r="A74" s="132">
        <v>322</v>
      </c>
      <c r="B74" s="133" t="s">
        <v>65</v>
      </c>
      <c r="C74" s="134">
        <f>SUM(C75:C80)</f>
        <v>7774.24</v>
      </c>
      <c r="D74" s="134">
        <f>SUM(D75:D80)</f>
        <v>28900</v>
      </c>
      <c r="E74" s="134">
        <f>SUM(E75:E80)</f>
        <v>16793.27</v>
      </c>
      <c r="F74" s="111">
        <f t="shared" si="19"/>
        <v>58.108200692041521</v>
      </c>
      <c r="G74" s="111">
        <f t="shared" ref="G74:G101" si="20">(E74/C74)*100</f>
        <v>216.01172590504027</v>
      </c>
    </row>
    <row r="75" spans="1:7" x14ac:dyDescent="0.35">
      <c r="A75" s="135">
        <v>3221</v>
      </c>
      <c r="B75" s="135" t="s">
        <v>160</v>
      </c>
      <c r="C75" s="136">
        <v>3592.52</v>
      </c>
      <c r="D75" s="44">
        <v>6000</v>
      </c>
      <c r="E75" s="44">
        <v>4349.1899999999996</v>
      </c>
      <c r="F75" s="5">
        <f t="shared" si="19"/>
        <v>72.486499999999992</v>
      </c>
      <c r="G75" s="5">
        <f t="shared" si="20"/>
        <v>121.06237404384666</v>
      </c>
    </row>
    <row r="76" spans="1:7" x14ac:dyDescent="0.35">
      <c r="A76" s="135">
        <v>3222</v>
      </c>
      <c r="B76" s="32" t="s">
        <v>67</v>
      </c>
      <c r="C76" s="136">
        <v>0</v>
      </c>
      <c r="D76" s="44">
        <v>0</v>
      </c>
      <c r="E76" s="44">
        <v>0</v>
      </c>
      <c r="F76" s="5">
        <v>0</v>
      </c>
      <c r="G76" s="5">
        <v>0</v>
      </c>
    </row>
    <row r="77" spans="1:7" x14ac:dyDescent="0.35">
      <c r="A77" s="135">
        <v>3223</v>
      </c>
      <c r="B77" s="32" t="s">
        <v>68</v>
      </c>
      <c r="C77" s="136">
        <v>3514.06</v>
      </c>
      <c r="D77" s="44">
        <v>18000</v>
      </c>
      <c r="E77" s="44">
        <v>11065.35</v>
      </c>
      <c r="F77" s="5">
        <f t="shared" si="19"/>
        <v>61.474166666666676</v>
      </c>
      <c r="G77" s="5">
        <f t="shared" si="20"/>
        <v>314.88790743470514</v>
      </c>
    </row>
    <row r="78" spans="1:7" x14ac:dyDescent="0.35">
      <c r="A78" s="135">
        <v>3224</v>
      </c>
      <c r="B78" s="32" t="s">
        <v>182</v>
      </c>
      <c r="C78" s="136">
        <v>667.66</v>
      </c>
      <c r="D78" s="44">
        <v>3400</v>
      </c>
      <c r="E78" s="44">
        <v>1378.73</v>
      </c>
      <c r="F78" s="5">
        <f t="shared" si="19"/>
        <v>40.550882352941173</v>
      </c>
      <c r="G78" s="5">
        <f t="shared" si="20"/>
        <v>206.50181229967347</v>
      </c>
    </row>
    <row r="79" spans="1:7" x14ac:dyDescent="0.35">
      <c r="A79" s="135">
        <v>3225</v>
      </c>
      <c r="B79" s="32" t="s">
        <v>161</v>
      </c>
      <c r="C79" s="136">
        <v>0</v>
      </c>
      <c r="D79" s="44">
        <v>1000</v>
      </c>
      <c r="E79" s="44">
        <v>0</v>
      </c>
      <c r="F79" s="5">
        <v>0</v>
      </c>
      <c r="G79" s="5">
        <v>0</v>
      </c>
    </row>
    <row r="80" spans="1:7" x14ac:dyDescent="0.35">
      <c r="A80" s="135">
        <v>3227</v>
      </c>
      <c r="B80" s="32" t="s">
        <v>183</v>
      </c>
      <c r="C80" s="136">
        <v>0</v>
      </c>
      <c r="D80" s="44">
        <v>500</v>
      </c>
      <c r="E80" s="44">
        <v>0</v>
      </c>
      <c r="F80" s="5">
        <v>0</v>
      </c>
      <c r="G80" s="5">
        <v>0</v>
      </c>
    </row>
    <row r="81" spans="1:7" x14ac:dyDescent="0.35">
      <c r="A81" s="132">
        <v>323</v>
      </c>
      <c r="B81" s="133" t="s">
        <v>71</v>
      </c>
      <c r="C81" s="134">
        <f>SUM(C82:C90)</f>
        <v>14825.179999999998</v>
      </c>
      <c r="D81" s="134">
        <f>SUM(D82:D90)</f>
        <v>19073</v>
      </c>
      <c r="E81" s="134">
        <f>SUM(E82:E90)</f>
        <v>7484.43</v>
      </c>
      <c r="F81" s="111">
        <f t="shared" si="19"/>
        <v>39.240968908928849</v>
      </c>
      <c r="G81" s="111">
        <f t="shared" si="20"/>
        <v>50.484580962929293</v>
      </c>
    </row>
    <row r="82" spans="1:7" x14ac:dyDescent="0.35">
      <c r="A82" s="135">
        <v>3231</v>
      </c>
      <c r="B82" s="32" t="s">
        <v>184</v>
      </c>
      <c r="C82" s="136">
        <v>530.38</v>
      </c>
      <c r="D82" s="44">
        <v>1800</v>
      </c>
      <c r="E82" s="44">
        <v>778.37</v>
      </c>
      <c r="F82" s="5">
        <f t="shared" si="19"/>
        <v>43.242777777777782</v>
      </c>
      <c r="G82" s="5">
        <f t="shared" si="20"/>
        <v>146.75704212074362</v>
      </c>
    </row>
    <row r="83" spans="1:7" x14ac:dyDescent="0.35">
      <c r="A83" s="135">
        <v>3232</v>
      </c>
      <c r="B83" s="32" t="s">
        <v>185</v>
      </c>
      <c r="C83" s="136">
        <v>9040.25</v>
      </c>
      <c r="D83" s="44">
        <v>7473</v>
      </c>
      <c r="E83" s="44">
        <v>1532.84</v>
      </c>
      <c r="F83" s="5">
        <f t="shared" si="19"/>
        <v>20.511708818412952</v>
      </c>
      <c r="G83" s="5">
        <f t="shared" si="20"/>
        <v>16.955725781919746</v>
      </c>
    </row>
    <row r="84" spans="1:7" x14ac:dyDescent="0.35">
      <c r="A84" s="135">
        <v>3233</v>
      </c>
      <c r="B84" s="32" t="s">
        <v>186</v>
      </c>
      <c r="C84" s="136">
        <v>0</v>
      </c>
      <c r="D84" s="44">
        <v>0</v>
      </c>
      <c r="E84" s="44">
        <v>0</v>
      </c>
      <c r="F84" s="5">
        <v>0</v>
      </c>
      <c r="G84" s="5">
        <v>0</v>
      </c>
    </row>
    <row r="85" spans="1:7" x14ac:dyDescent="0.35">
      <c r="A85" s="135">
        <v>3234</v>
      </c>
      <c r="B85" s="32" t="s">
        <v>74</v>
      </c>
      <c r="C85" s="136">
        <v>1874.83</v>
      </c>
      <c r="D85" s="44">
        <v>4200</v>
      </c>
      <c r="E85" s="44">
        <v>2384.88</v>
      </c>
      <c r="F85" s="5">
        <f t="shared" si="19"/>
        <v>56.782857142857146</v>
      </c>
      <c r="G85" s="5">
        <f>E85/C85*100</f>
        <v>127.20513326541607</v>
      </c>
    </row>
    <row r="86" spans="1:7" x14ac:dyDescent="0.35">
      <c r="A86" s="135">
        <v>3235</v>
      </c>
      <c r="B86" s="32" t="s">
        <v>187</v>
      </c>
      <c r="C86" s="136">
        <v>0</v>
      </c>
      <c r="D86" s="44">
        <v>0</v>
      </c>
      <c r="E86" s="44">
        <v>0</v>
      </c>
      <c r="F86" s="5">
        <v>0</v>
      </c>
      <c r="G86" s="5">
        <v>0</v>
      </c>
    </row>
    <row r="87" spans="1:7" x14ac:dyDescent="0.35">
      <c r="A87" s="135">
        <v>3236</v>
      </c>
      <c r="B87" s="32" t="s">
        <v>75</v>
      </c>
      <c r="C87" s="136">
        <v>0</v>
      </c>
      <c r="D87" s="44">
        <v>2000</v>
      </c>
      <c r="E87" s="44">
        <v>309.8</v>
      </c>
      <c r="F87" s="5">
        <f t="shared" si="19"/>
        <v>15.49</v>
      </c>
      <c r="G87" s="5">
        <v>0</v>
      </c>
    </row>
    <row r="88" spans="1:7" x14ac:dyDescent="0.35">
      <c r="A88" s="135">
        <v>3237</v>
      </c>
      <c r="B88" s="32" t="s">
        <v>76</v>
      </c>
      <c r="C88" s="136">
        <v>660</v>
      </c>
      <c r="D88" s="44">
        <v>1000</v>
      </c>
      <c r="E88" s="44">
        <v>748.75</v>
      </c>
      <c r="F88" s="5">
        <f t="shared" si="19"/>
        <v>74.875</v>
      </c>
      <c r="G88" s="5">
        <f t="shared" si="20"/>
        <v>113.4469696969697</v>
      </c>
    </row>
    <row r="89" spans="1:7" x14ac:dyDescent="0.35">
      <c r="A89" s="135">
        <v>3238</v>
      </c>
      <c r="B89" s="32" t="s">
        <v>77</v>
      </c>
      <c r="C89" s="136">
        <v>869.67</v>
      </c>
      <c r="D89" s="44">
        <v>1600</v>
      </c>
      <c r="E89" s="44">
        <v>866.06</v>
      </c>
      <c r="F89" s="5">
        <f t="shared" si="19"/>
        <v>54.128749999999989</v>
      </c>
      <c r="G89" s="5">
        <f t="shared" si="20"/>
        <v>99.584900019547646</v>
      </c>
    </row>
    <row r="90" spans="1:7" x14ac:dyDescent="0.35">
      <c r="A90" s="135">
        <v>3239</v>
      </c>
      <c r="B90" s="32" t="s">
        <v>78</v>
      </c>
      <c r="C90" s="136">
        <v>1850.05</v>
      </c>
      <c r="D90" s="44">
        <v>1000</v>
      </c>
      <c r="E90" s="44">
        <v>863.73</v>
      </c>
      <c r="F90" s="5">
        <f t="shared" si="19"/>
        <v>86.373000000000005</v>
      </c>
      <c r="G90" s="5">
        <v>0</v>
      </c>
    </row>
    <row r="91" spans="1:7" x14ac:dyDescent="0.35">
      <c r="A91" s="132">
        <v>324</v>
      </c>
      <c r="B91" s="133" t="s">
        <v>163</v>
      </c>
      <c r="C91" s="134">
        <f>SUM(C92)</f>
        <v>0</v>
      </c>
      <c r="D91" s="134">
        <f t="shared" ref="D91" si="21">SUM(D92)</f>
        <v>0</v>
      </c>
      <c r="E91" s="134">
        <v>0</v>
      </c>
      <c r="F91" s="111">
        <v>0</v>
      </c>
      <c r="G91" s="111">
        <v>0</v>
      </c>
    </row>
    <row r="92" spans="1:7" x14ac:dyDescent="0.35">
      <c r="A92" s="135">
        <v>3241</v>
      </c>
      <c r="B92" s="32" t="s">
        <v>163</v>
      </c>
      <c r="C92" s="137">
        <v>0</v>
      </c>
      <c r="D92" s="44">
        <v>0</v>
      </c>
      <c r="E92" s="44">
        <v>0</v>
      </c>
      <c r="F92" s="5">
        <v>0</v>
      </c>
      <c r="G92" s="5">
        <v>0</v>
      </c>
    </row>
    <row r="93" spans="1:7" x14ac:dyDescent="0.35">
      <c r="A93" s="132">
        <v>329</v>
      </c>
      <c r="B93" s="133" t="s">
        <v>188</v>
      </c>
      <c r="C93" s="134">
        <f>SUM(C94:C98)</f>
        <v>1372.73</v>
      </c>
      <c r="D93" s="134">
        <f>SUM(D94:D98)</f>
        <v>3000</v>
      </c>
      <c r="E93" s="134">
        <f>SUM(E94:E98)</f>
        <v>750.3</v>
      </c>
      <c r="F93" s="111">
        <f t="shared" si="19"/>
        <v>25.009999999999998</v>
      </c>
      <c r="G93" s="111">
        <f t="shared" si="20"/>
        <v>54.657507302965627</v>
      </c>
    </row>
    <row r="94" spans="1:7" x14ac:dyDescent="0.35">
      <c r="A94" s="138">
        <v>3291</v>
      </c>
      <c r="B94" s="139" t="s">
        <v>189</v>
      </c>
      <c r="C94" s="136">
        <v>0</v>
      </c>
      <c r="D94" s="140">
        <v>200</v>
      </c>
      <c r="E94" s="140">
        <v>0</v>
      </c>
      <c r="F94" s="5">
        <v>0</v>
      </c>
      <c r="G94" s="5">
        <v>0</v>
      </c>
    </row>
    <row r="95" spans="1:7" x14ac:dyDescent="0.35">
      <c r="A95" s="138">
        <v>3293</v>
      </c>
      <c r="B95" s="139" t="s">
        <v>98</v>
      </c>
      <c r="C95" s="136">
        <v>0</v>
      </c>
      <c r="D95" s="140">
        <v>50</v>
      </c>
      <c r="E95" s="140">
        <v>0</v>
      </c>
      <c r="F95" s="5">
        <v>0</v>
      </c>
      <c r="G95" s="5">
        <v>0</v>
      </c>
    </row>
    <row r="96" spans="1:7" x14ac:dyDescent="0.35">
      <c r="A96" s="138">
        <v>3294</v>
      </c>
      <c r="B96" s="139" t="s">
        <v>190</v>
      </c>
      <c r="C96" s="136">
        <v>0</v>
      </c>
      <c r="D96" s="140">
        <v>150</v>
      </c>
      <c r="E96" s="140">
        <v>0</v>
      </c>
      <c r="F96" s="5">
        <f t="shared" si="19"/>
        <v>0</v>
      </c>
      <c r="G96" s="5">
        <v>0</v>
      </c>
    </row>
    <row r="97" spans="1:10" x14ac:dyDescent="0.35">
      <c r="A97" s="138">
        <v>3295</v>
      </c>
      <c r="B97" s="139" t="s">
        <v>165</v>
      </c>
      <c r="C97" s="136">
        <v>0</v>
      </c>
      <c r="D97" s="140">
        <v>1000</v>
      </c>
      <c r="E97" s="140">
        <v>0</v>
      </c>
      <c r="F97" s="5">
        <v>0</v>
      </c>
      <c r="G97" s="5">
        <v>0</v>
      </c>
    </row>
    <row r="98" spans="1:10" x14ac:dyDescent="0.35">
      <c r="A98" s="135">
        <v>3299</v>
      </c>
      <c r="B98" s="32" t="s">
        <v>166</v>
      </c>
      <c r="C98" s="137">
        <v>1372.73</v>
      </c>
      <c r="D98" s="44">
        <v>1600</v>
      </c>
      <c r="E98" s="44">
        <v>750.3</v>
      </c>
      <c r="F98" s="5">
        <v>0</v>
      </c>
      <c r="G98" s="5">
        <v>0</v>
      </c>
    </row>
    <row r="99" spans="1:10" x14ac:dyDescent="0.35">
      <c r="A99" s="112">
        <v>34</v>
      </c>
      <c r="B99" s="113" t="s">
        <v>84</v>
      </c>
      <c r="C99" s="114">
        <f t="shared" ref="C99:E99" si="22">SUM(C100)</f>
        <v>292.14</v>
      </c>
      <c r="D99" s="114">
        <f t="shared" si="22"/>
        <v>700</v>
      </c>
      <c r="E99" s="114">
        <f t="shared" si="22"/>
        <v>283.11</v>
      </c>
      <c r="F99" s="115">
        <f t="shared" si="19"/>
        <v>40.444285714285719</v>
      </c>
      <c r="G99" s="115">
        <f t="shared" si="20"/>
        <v>96.90901622509756</v>
      </c>
      <c r="J99" s="143"/>
    </row>
    <row r="100" spans="1:10" x14ac:dyDescent="0.35">
      <c r="A100" s="132">
        <v>343</v>
      </c>
      <c r="B100" s="133" t="s">
        <v>85</v>
      </c>
      <c r="C100" s="134">
        <f>SUM(C101)</f>
        <v>292.14</v>
      </c>
      <c r="D100" s="134">
        <f>SUM(D101)</f>
        <v>700</v>
      </c>
      <c r="E100" s="134">
        <f>SUM(E101)</f>
        <v>283.11</v>
      </c>
      <c r="F100" s="111">
        <f t="shared" si="19"/>
        <v>40.444285714285719</v>
      </c>
      <c r="G100" s="111">
        <f t="shared" si="20"/>
        <v>96.90901622509756</v>
      </c>
      <c r="J100" s="143"/>
    </row>
    <row r="101" spans="1:10" x14ac:dyDescent="0.35">
      <c r="A101" s="135">
        <v>3431</v>
      </c>
      <c r="B101" s="32" t="s">
        <v>167</v>
      </c>
      <c r="C101" s="137">
        <v>292.14</v>
      </c>
      <c r="D101" s="44">
        <v>700</v>
      </c>
      <c r="E101" s="44">
        <v>283.11</v>
      </c>
      <c r="F101" s="5">
        <f t="shared" si="19"/>
        <v>40.444285714285719</v>
      </c>
      <c r="G101" s="5">
        <f t="shared" si="20"/>
        <v>96.90901622509756</v>
      </c>
      <c r="J101" s="143"/>
    </row>
    <row r="102" spans="1:10" x14ac:dyDescent="0.35">
      <c r="A102" s="160">
        <v>3433</v>
      </c>
      <c r="B102" s="161" t="s">
        <v>99</v>
      </c>
      <c r="C102" s="137">
        <v>0</v>
      </c>
      <c r="D102" s="44">
        <v>10</v>
      </c>
      <c r="E102" s="44">
        <v>0</v>
      </c>
      <c r="F102" s="5">
        <v>0</v>
      </c>
      <c r="G102" s="5">
        <v>0</v>
      </c>
      <c r="J102" s="143"/>
    </row>
    <row r="103" spans="1:10" x14ac:dyDescent="0.35">
      <c r="A103" s="125">
        <v>4</v>
      </c>
      <c r="B103" s="109" t="s">
        <v>6</v>
      </c>
      <c r="C103" s="110">
        <f>SUM(C104+C134)</f>
        <v>0</v>
      </c>
      <c r="D103" s="110">
        <v>1327</v>
      </c>
      <c r="E103" s="110">
        <f>SUM(E104+E134)</f>
        <v>0</v>
      </c>
      <c r="F103" s="111">
        <v>0</v>
      </c>
      <c r="G103" s="111">
        <v>0</v>
      </c>
    </row>
    <row r="104" spans="1:10" ht="25" x14ac:dyDescent="0.35">
      <c r="A104" s="112">
        <v>42</v>
      </c>
      <c r="B104" s="113" t="s">
        <v>90</v>
      </c>
      <c r="C104" s="114">
        <f t="shared" ref="C104:E104" si="23">SUM(C105)</f>
        <v>0</v>
      </c>
      <c r="D104" s="114">
        <v>1327</v>
      </c>
      <c r="E104" s="114">
        <f t="shared" si="23"/>
        <v>0</v>
      </c>
      <c r="F104" s="115">
        <f t="shared" ref="F104:F105" si="24">(E104/D104)*100</f>
        <v>0</v>
      </c>
      <c r="G104" s="115">
        <v>0</v>
      </c>
      <c r="J104" s="143"/>
    </row>
    <row r="105" spans="1:10" x14ac:dyDescent="0.35">
      <c r="A105" s="132">
        <v>422</v>
      </c>
      <c r="B105" s="133" t="s">
        <v>220</v>
      </c>
      <c r="C105" s="134">
        <f>SUM(C106)</f>
        <v>0</v>
      </c>
      <c r="D105" s="134">
        <v>1327</v>
      </c>
      <c r="E105" s="134">
        <f>SUM(E106)</f>
        <v>0</v>
      </c>
      <c r="F105" s="111">
        <f t="shared" si="24"/>
        <v>0</v>
      </c>
      <c r="G105" s="111">
        <v>0</v>
      </c>
      <c r="J105" s="143"/>
    </row>
    <row r="106" spans="1:10" x14ac:dyDescent="0.35">
      <c r="A106" s="160">
        <v>4221</v>
      </c>
      <c r="B106" s="161" t="s">
        <v>221</v>
      </c>
      <c r="C106" s="137">
        <v>0</v>
      </c>
      <c r="D106" s="44">
        <v>1327</v>
      </c>
      <c r="E106" s="44">
        <v>0</v>
      </c>
      <c r="F106" s="5">
        <v>0</v>
      </c>
      <c r="G106" s="5">
        <v>0</v>
      </c>
      <c r="J106" s="143"/>
    </row>
    <row r="107" spans="1:10" x14ac:dyDescent="0.35">
      <c r="A107" s="100">
        <v>1013</v>
      </c>
      <c r="B107" s="101" t="s">
        <v>150</v>
      </c>
      <c r="C107" s="99"/>
      <c r="D107" s="5"/>
      <c r="E107" s="5"/>
      <c r="F107" s="5"/>
      <c r="G107" s="122"/>
      <c r="J107" s="143"/>
    </row>
    <row r="108" spans="1:10" ht="52.5" customHeight="1" x14ac:dyDescent="0.35">
      <c r="A108" s="124" t="s">
        <v>191</v>
      </c>
      <c r="B108" s="141" t="s">
        <v>195</v>
      </c>
      <c r="C108" s="99"/>
      <c r="D108" s="5"/>
      <c r="E108" s="5"/>
      <c r="F108" s="5"/>
      <c r="G108" s="122"/>
      <c r="J108" s="143"/>
    </row>
    <row r="109" spans="1:10" x14ac:dyDescent="0.35">
      <c r="A109" s="104" t="s">
        <v>192</v>
      </c>
      <c r="B109" s="142" t="s">
        <v>193</v>
      </c>
      <c r="C109" s="105"/>
      <c r="D109" s="106"/>
      <c r="E109" s="106"/>
      <c r="F109" s="106"/>
      <c r="G109" s="106"/>
      <c r="J109" s="143"/>
    </row>
    <row r="110" spans="1:10" x14ac:dyDescent="0.35">
      <c r="A110" s="109">
        <v>3</v>
      </c>
      <c r="B110" s="109" t="s">
        <v>4</v>
      </c>
      <c r="C110" s="110">
        <v>3267</v>
      </c>
      <c r="D110" s="110">
        <f>SUM(D111+D118)</f>
        <v>8581</v>
      </c>
      <c r="E110" s="110">
        <v>0</v>
      </c>
      <c r="F110" s="111">
        <f t="shared" ref="F110:F112" si="25">(E110/D110)*100</f>
        <v>0</v>
      </c>
      <c r="G110" s="111">
        <v>0</v>
      </c>
      <c r="J110" s="143"/>
    </row>
    <row r="111" spans="1:10" x14ac:dyDescent="0.35">
      <c r="A111" s="112">
        <v>31</v>
      </c>
      <c r="B111" s="113" t="s">
        <v>5</v>
      </c>
      <c r="C111" s="114">
        <v>3267</v>
      </c>
      <c r="D111" s="114">
        <f>SUM(D112+D114+D116)</f>
        <v>8581</v>
      </c>
      <c r="E111" s="114">
        <v>0</v>
      </c>
      <c r="F111" s="115">
        <f t="shared" si="25"/>
        <v>0</v>
      </c>
      <c r="G111" s="115">
        <v>0</v>
      </c>
      <c r="J111" s="143"/>
    </row>
    <row r="112" spans="1:10" x14ac:dyDescent="0.35">
      <c r="A112" s="144">
        <v>311</v>
      </c>
      <c r="B112" s="144" t="s">
        <v>194</v>
      </c>
      <c r="C112" s="110">
        <f t="shared" ref="C112" si="26">SUM(C113)</f>
        <v>0</v>
      </c>
      <c r="D112" s="110">
        <f>SUM(D113)</f>
        <v>6902</v>
      </c>
      <c r="E112" s="110">
        <v>0</v>
      </c>
      <c r="F112" s="111">
        <f t="shared" si="25"/>
        <v>0</v>
      </c>
      <c r="G112" s="111">
        <v>0</v>
      </c>
      <c r="J112" s="143"/>
    </row>
    <row r="113" spans="1:10" x14ac:dyDescent="0.35">
      <c r="A113" s="8">
        <v>3111</v>
      </c>
      <c r="B113" s="8" t="s">
        <v>20</v>
      </c>
      <c r="C113" s="121">
        <v>0</v>
      </c>
      <c r="D113" s="86">
        <v>6902</v>
      </c>
      <c r="E113" s="86">
        <v>0</v>
      </c>
      <c r="F113" s="5">
        <f>(E113/D113)*100</f>
        <v>0</v>
      </c>
      <c r="G113" s="5">
        <v>0</v>
      </c>
      <c r="J113" s="143"/>
    </row>
    <row r="114" spans="1:10" x14ac:dyDescent="0.35">
      <c r="A114" s="144">
        <v>312</v>
      </c>
      <c r="B114" s="144" t="s">
        <v>60</v>
      </c>
      <c r="C114" s="110">
        <f t="shared" ref="C114" si="27">SUM(C115)</f>
        <v>0</v>
      </c>
      <c r="D114" s="110">
        <f>SUM(D115)</f>
        <v>540</v>
      </c>
      <c r="E114" s="110">
        <v>0</v>
      </c>
      <c r="F114" s="111">
        <f t="shared" ref="F114:F132" si="28">(E114/D114)*100</f>
        <v>0</v>
      </c>
      <c r="G114" s="111">
        <v>0</v>
      </c>
      <c r="J114" s="143"/>
    </row>
    <row r="115" spans="1:10" x14ac:dyDescent="0.35">
      <c r="A115" s="8">
        <v>3121</v>
      </c>
      <c r="B115" s="8" t="s">
        <v>60</v>
      </c>
      <c r="C115" s="121">
        <v>0</v>
      </c>
      <c r="D115" s="86">
        <v>540</v>
      </c>
      <c r="E115" s="86">
        <v>0</v>
      </c>
      <c r="F115" s="5">
        <f t="shared" si="28"/>
        <v>0</v>
      </c>
      <c r="G115" s="5">
        <v>0</v>
      </c>
      <c r="J115" s="143"/>
    </row>
    <row r="116" spans="1:10" x14ac:dyDescent="0.35">
      <c r="A116" s="144">
        <v>313</v>
      </c>
      <c r="B116" s="144" t="s">
        <v>61</v>
      </c>
      <c r="C116" s="110">
        <f>SUM(C117)</f>
        <v>0</v>
      </c>
      <c r="D116" s="110">
        <f>SUM(D117)</f>
        <v>1139</v>
      </c>
      <c r="E116" s="110">
        <v>0</v>
      </c>
      <c r="F116" s="111">
        <f t="shared" si="28"/>
        <v>0</v>
      </c>
      <c r="G116" s="111">
        <v>0</v>
      </c>
      <c r="J116" s="143"/>
    </row>
    <row r="117" spans="1:10" x14ac:dyDescent="0.35">
      <c r="A117" s="8">
        <v>3132</v>
      </c>
      <c r="B117" s="8" t="s">
        <v>158</v>
      </c>
      <c r="C117" s="121">
        <v>0</v>
      </c>
      <c r="D117" s="86">
        <v>1139</v>
      </c>
      <c r="E117" s="86">
        <v>0</v>
      </c>
      <c r="F117" s="5">
        <f t="shared" si="28"/>
        <v>0</v>
      </c>
      <c r="G117" s="5">
        <v>0</v>
      </c>
      <c r="J117" s="143"/>
    </row>
    <row r="118" spans="1:10" x14ac:dyDescent="0.35">
      <c r="A118" s="112">
        <v>32</v>
      </c>
      <c r="B118" s="113" t="s">
        <v>10</v>
      </c>
      <c r="C118" s="114">
        <f t="shared" ref="C118" si="29">SUM(C119)</f>
        <v>0</v>
      </c>
      <c r="D118" s="114">
        <f>SUM(D119)</f>
        <v>0</v>
      </c>
      <c r="E118" s="114">
        <f>SUM(E119)</f>
        <v>0</v>
      </c>
      <c r="F118" s="115">
        <v>0</v>
      </c>
      <c r="G118" s="115">
        <v>0</v>
      </c>
      <c r="J118" s="143"/>
    </row>
    <row r="119" spans="1:10" x14ac:dyDescent="0.35">
      <c r="A119" s="145">
        <v>321</v>
      </c>
      <c r="B119" s="145" t="s">
        <v>21</v>
      </c>
      <c r="C119" s="110">
        <f>SUM(C121)</f>
        <v>0</v>
      </c>
      <c r="D119" s="110">
        <f>D120+D121</f>
        <v>0</v>
      </c>
      <c r="E119" s="110">
        <f>E120+E121</f>
        <v>0</v>
      </c>
      <c r="F119" s="111">
        <v>0</v>
      </c>
      <c r="G119" s="111">
        <v>0</v>
      </c>
      <c r="J119" s="143"/>
    </row>
    <row r="120" spans="1:10" x14ac:dyDescent="0.35">
      <c r="A120" s="146">
        <v>3211</v>
      </c>
      <c r="B120" s="146" t="s">
        <v>22</v>
      </c>
      <c r="C120" s="121">
        <v>0</v>
      </c>
      <c r="D120" s="86">
        <v>0</v>
      </c>
      <c r="E120" s="86">
        <v>0</v>
      </c>
      <c r="F120" s="5">
        <v>0</v>
      </c>
      <c r="G120" s="5">
        <v>0</v>
      </c>
      <c r="J120" s="143"/>
    </row>
    <row r="121" spans="1:10" x14ac:dyDescent="0.35">
      <c r="A121" s="146">
        <v>3212</v>
      </c>
      <c r="B121" s="146" t="s">
        <v>180</v>
      </c>
      <c r="C121" s="121">
        <v>0</v>
      </c>
      <c r="D121" s="86">
        <v>0</v>
      </c>
      <c r="E121" s="86">
        <v>0</v>
      </c>
      <c r="F121" s="5">
        <v>0</v>
      </c>
      <c r="G121" s="5">
        <v>0</v>
      </c>
      <c r="J121" s="143"/>
    </row>
    <row r="122" spans="1:10" x14ac:dyDescent="0.35">
      <c r="A122" s="100">
        <v>1013</v>
      </c>
      <c r="B122" s="101" t="s">
        <v>150</v>
      </c>
      <c r="C122" s="99"/>
      <c r="D122" s="5"/>
      <c r="E122" s="5"/>
      <c r="F122" s="5"/>
      <c r="G122" s="5"/>
      <c r="J122" s="143"/>
    </row>
    <row r="123" spans="1:10" ht="71.25" customHeight="1" x14ac:dyDescent="0.35">
      <c r="A123" s="124" t="s">
        <v>191</v>
      </c>
      <c r="B123" s="141" t="s">
        <v>195</v>
      </c>
      <c r="C123" s="99"/>
      <c r="D123" s="5"/>
      <c r="E123" s="5"/>
      <c r="F123" s="5"/>
      <c r="G123" s="5"/>
      <c r="J123" s="143"/>
    </row>
    <row r="124" spans="1:10" x14ac:dyDescent="0.35">
      <c r="A124" s="104" t="s">
        <v>196</v>
      </c>
      <c r="B124" s="104" t="s">
        <v>197</v>
      </c>
      <c r="C124" s="105"/>
      <c r="D124" s="106"/>
      <c r="E124" s="106"/>
      <c r="F124" s="106"/>
      <c r="G124" s="106"/>
      <c r="J124" s="143"/>
    </row>
    <row r="125" spans="1:10" x14ac:dyDescent="0.35">
      <c r="A125" s="109">
        <v>3</v>
      </c>
      <c r="B125" s="109" t="s">
        <v>4</v>
      </c>
      <c r="C125" s="110">
        <f>SUM(C126+C133)</f>
        <v>1398.1799999999998</v>
      </c>
      <c r="D125" s="110">
        <f>SUM(D126+D133)</f>
        <v>953</v>
      </c>
      <c r="E125" s="110">
        <f>SUM(E126+E133)</f>
        <v>5076.4799999999996</v>
      </c>
      <c r="F125" s="111">
        <f t="shared" si="28"/>
        <v>532.68415529905553</v>
      </c>
      <c r="G125" s="111">
        <v>0</v>
      </c>
      <c r="J125" s="143"/>
    </row>
    <row r="126" spans="1:10" x14ac:dyDescent="0.35">
      <c r="A126" s="112">
        <v>31</v>
      </c>
      <c r="B126" s="113" t="s">
        <v>5</v>
      </c>
      <c r="C126" s="114">
        <f t="shared" ref="C126" si="30">SUM(C127+C129+C131)</f>
        <v>1398.1799999999998</v>
      </c>
      <c r="D126" s="114">
        <f>SUM(D127+D129+D131)</f>
        <v>953</v>
      </c>
      <c r="E126" s="114">
        <f>SUM(E127+E129+E131)</f>
        <v>5076.4799999999996</v>
      </c>
      <c r="F126" s="115">
        <f t="shared" si="28"/>
        <v>532.68415529905553</v>
      </c>
      <c r="G126" s="115">
        <v>0</v>
      </c>
      <c r="J126" s="143"/>
    </row>
    <row r="127" spans="1:10" x14ac:dyDescent="0.35">
      <c r="A127" s="144">
        <v>311</v>
      </c>
      <c r="B127" s="144" t="s">
        <v>194</v>
      </c>
      <c r="C127" s="110">
        <f t="shared" ref="C127" si="31">SUM(C128)</f>
        <v>858.39</v>
      </c>
      <c r="D127" s="110">
        <f>SUM(D128)</f>
        <v>767</v>
      </c>
      <c r="E127" s="110">
        <f>SUM(E128)</f>
        <v>4357.5</v>
      </c>
      <c r="F127" s="111">
        <f t="shared" si="28"/>
        <v>568.12255541069101</v>
      </c>
      <c r="G127" s="111">
        <v>0</v>
      </c>
      <c r="J127" s="143"/>
    </row>
    <row r="128" spans="1:10" x14ac:dyDescent="0.35">
      <c r="A128" s="8">
        <v>3111</v>
      </c>
      <c r="B128" s="8" t="s">
        <v>20</v>
      </c>
      <c r="C128" s="121">
        <v>858.39</v>
      </c>
      <c r="D128" s="86">
        <v>767</v>
      </c>
      <c r="E128" s="86">
        <v>4357.5</v>
      </c>
      <c r="F128" s="5">
        <f t="shared" si="28"/>
        <v>568.12255541069101</v>
      </c>
      <c r="G128" s="5">
        <v>0</v>
      </c>
      <c r="J128" s="143"/>
    </row>
    <row r="129" spans="1:10" x14ac:dyDescent="0.35">
      <c r="A129" s="144">
        <v>312</v>
      </c>
      <c r="B129" s="144" t="s">
        <v>60</v>
      </c>
      <c r="C129" s="110">
        <f>SUM(C130)</f>
        <v>398.16</v>
      </c>
      <c r="D129" s="110">
        <f>SUM(D130)</f>
        <v>60</v>
      </c>
      <c r="E129" s="110">
        <f>SUM(E130)</f>
        <v>0</v>
      </c>
      <c r="F129" s="111">
        <f t="shared" si="28"/>
        <v>0</v>
      </c>
      <c r="G129" s="111">
        <v>0</v>
      </c>
      <c r="J129" s="143"/>
    </row>
    <row r="130" spans="1:10" x14ac:dyDescent="0.35">
      <c r="A130" s="8">
        <v>3121</v>
      </c>
      <c r="B130" s="8" t="s">
        <v>60</v>
      </c>
      <c r="C130" s="121">
        <v>398.16</v>
      </c>
      <c r="D130" s="86">
        <v>60</v>
      </c>
      <c r="E130" s="86">
        <v>0</v>
      </c>
      <c r="F130" s="5">
        <f t="shared" si="28"/>
        <v>0</v>
      </c>
      <c r="G130" s="5">
        <v>0</v>
      </c>
      <c r="J130" s="143"/>
    </row>
    <row r="131" spans="1:10" x14ac:dyDescent="0.35">
      <c r="A131" s="144">
        <v>313</v>
      </c>
      <c r="B131" s="144" t="s">
        <v>61</v>
      </c>
      <c r="C131" s="110">
        <f>SUM(C132)</f>
        <v>141.63</v>
      </c>
      <c r="D131" s="110">
        <f>SUM(D132)</f>
        <v>126</v>
      </c>
      <c r="E131" s="110">
        <f>SUM(E132)</f>
        <v>718.98</v>
      </c>
      <c r="F131" s="111">
        <f t="shared" si="28"/>
        <v>570.61904761904771</v>
      </c>
      <c r="G131" s="111">
        <v>0</v>
      </c>
      <c r="J131" s="143"/>
    </row>
    <row r="132" spans="1:10" x14ac:dyDescent="0.35">
      <c r="A132" s="8">
        <v>3132</v>
      </c>
      <c r="B132" s="8" t="s">
        <v>158</v>
      </c>
      <c r="C132" s="121">
        <v>141.63</v>
      </c>
      <c r="D132" s="86">
        <v>126</v>
      </c>
      <c r="E132" s="86">
        <v>718.98</v>
      </c>
      <c r="F132" s="5">
        <f t="shared" si="28"/>
        <v>570.61904761904771</v>
      </c>
      <c r="G132" s="5">
        <v>0</v>
      </c>
      <c r="J132" s="143"/>
    </row>
    <row r="133" spans="1:10" x14ac:dyDescent="0.35">
      <c r="A133" s="112">
        <v>32</v>
      </c>
      <c r="B133" s="113" t="s">
        <v>10</v>
      </c>
      <c r="C133" s="114">
        <f t="shared" ref="C133" si="32">SUM(C134)</f>
        <v>0</v>
      </c>
      <c r="D133" s="114">
        <f>SUM(D134)</f>
        <v>0</v>
      </c>
      <c r="E133" s="114">
        <f>SUM(E134)</f>
        <v>0</v>
      </c>
      <c r="F133" s="115">
        <v>0</v>
      </c>
      <c r="G133" s="115">
        <v>0</v>
      </c>
      <c r="J133" s="143"/>
    </row>
    <row r="134" spans="1:10" x14ac:dyDescent="0.35">
      <c r="A134" s="145">
        <v>321</v>
      </c>
      <c r="B134" s="145" t="s">
        <v>21</v>
      </c>
      <c r="C134" s="110">
        <f>SUM(C136)</f>
        <v>0</v>
      </c>
      <c r="D134" s="110">
        <f>D135+D136+D137+D138</f>
        <v>0</v>
      </c>
      <c r="E134" s="110">
        <f>E135+E136+E137+E138</f>
        <v>0</v>
      </c>
      <c r="F134" s="111">
        <v>0</v>
      </c>
      <c r="G134" s="111">
        <v>0</v>
      </c>
    </row>
    <row r="135" spans="1:10" x14ac:dyDescent="0.35">
      <c r="A135" s="146">
        <v>3211</v>
      </c>
      <c r="B135" s="146" t="s">
        <v>22</v>
      </c>
      <c r="C135" s="121">
        <v>0</v>
      </c>
      <c r="D135" s="86">
        <v>0</v>
      </c>
      <c r="E135" s="86">
        <v>0</v>
      </c>
      <c r="F135" s="5">
        <v>0</v>
      </c>
      <c r="G135" s="5">
        <v>0</v>
      </c>
    </row>
    <row r="136" spans="1:10" x14ac:dyDescent="0.35">
      <c r="A136" s="146">
        <v>3212</v>
      </c>
      <c r="B136" s="146" t="s">
        <v>180</v>
      </c>
      <c r="C136" s="121">
        <v>0</v>
      </c>
      <c r="D136" s="86">
        <v>0</v>
      </c>
      <c r="E136" s="86">
        <v>0</v>
      </c>
      <c r="F136" s="5">
        <v>0</v>
      </c>
      <c r="G136" s="5">
        <v>0</v>
      </c>
    </row>
    <row r="137" spans="1:10" x14ac:dyDescent="0.35">
      <c r="A137" s="147">
        <v>3236</v>
      </c>
      <c r="B137" s="147" t="s">
        <v>198</v>
      </c>
      <c r="C137" s="121">
        <v>0</v>
      </c>
      <c r="D137" s="86">
        <v>0</v>
      </c>
      <c r="E137" s="86">
        <v>0</v>
      </c>
      <c r="F137" s="5">
        <v>0</v>
      </c>
      <c r="G137" s="5">
        <v>0</v>
      </c>
    </row>
    <row r="138" spans="1:10" x14ac:dyDescent="0.35">
      <c r="A138" s="147">
        <v>3237</v>
      </c>
      <c r="B138" s="147" t="s">
        <v>76</v>
      </c>
      <c r="C138" s="121">
        <v>0</v>
      </c>
      <c r="D138" s="86">
        <v>0</v>
      </c>
      <c r="E138" s="86">
        <v>0</v>
      </c>
      <c r="F138" s="5">
        <v>0</v>
      </c>
      <c r="G138" s="5">
        <v>0</v>
      </c>
    </row>
    <row r="139" spans="1:10" x14ac:dyDescent="0.35">
      <c r="A139" s="147"/>
      <c r="B139" s="147"/>
      <c r="C139" s="121"/>
      <c r="D139" s="86"/>
      <c r="E139" s="86"/>
      <c r="F139" s="5"/>
      <c r="G139" s="5"/>
    </row>
    <row r="140" spans="1:10" x14ac:dyDescent="0.35">
      <c r="C140" s="143"/>
    </row>
    <row r="141" spans="1:10" x14ac:dyDescent="0.35">
      <c r="A141" s="100">
        <v>1001</v>
      </c>
      <c r="B141" s="101" t="s">
        <v>150</v>
      </c>
      <c r="C141" s="99"/>
      <c r="D141" s="5"/>
      <c r="E141" s="5"/>
      <c r="F141" s="5"/>
      <c r="G141" s="122"/>
    </row>
    <row r="142" spans="1:10" x14ac:dyDescent="0.35">
      <c r="A142" s="124" t="s">
        <v>199</v>
      </c>
      <c r="B142" s="141" t="s">
        <v>200</v>
      </c>
      <c r="C142" s="99"/>
      <c r="D142" s="5"/>
      <c r="E142" s="5"/>
      <c r="F142" s="5"/>
      <c r="G142" s="122"/>
    </row>
    <row r="143" spans="1:10" x14ac:dyDescent="0.35">
      <c r="A143" s="104" t="s">
        <v>196</v>
      </c>
      <c r="B143" s="142" t="s">
        <v>197</v>
      </c>
      <c r="C143" s="105"/>
      <c r="D143" s="106"/>
      <c r="E143" s="106"/>
      <c r="F143" s="106"/>
      <c r="G143" s="107"/>
    </row>
    <row r="144" spans="1:10" x14ac:dyDescent="0.35">
      <c r="A144" s="109">
        <v>3</v>
      </c>
      <c r="B144" s="109" t="s">
        <v>4</v>
      </c>
      <c r="C144" s="110">
        <v>0</v>
      </c>
      <c r="D144" s="110">
        <v>0</v>
      </c>
      <c r="E144" s="110">
        <v>0</v>
      </c>
      <c r="F144" s="111">
        <v>0</v>
      </c>
      <c r="G144" s="111">
        <v>0</v>
      </c>
    </row>
    <row r="145" spans="1:7" x14ac:dyDescent="0.35">
      <c r="A145" s="112">
        <v>31</v>
      </c>
      <c r="B145" s="113" t="s">
        <v>5</v>
      </c>
      <c r="C145" s="123">
        <v>0</v>
      </c>
      <c r="D145" s="123">
        <v>0</v>
      </c>
      <c r="E145" s="123">
        <v>0</v>
      </c>
      <c r="F145" s="115">
        <v>0</v>
      </c>
      <c r="G145" s="127">
        <v>0</v>
      </c>
    </row>
    <row r="146" spans="1:7" x14ac:dyDescent="0.35">
      <c r="A146" s="148">
        <v>311</v>
      </c>
      <c r="B146" s="109" t="s">
        <v>156</v>
      </c>
      <c r="C146" s="117">
        <v>0</v>
      </c>
      <c r="D146" s="117">
        <f t="shared" ref="D146:G146" si="33">D147</f>
        <v>0</v>
      </c>
      <c r="E146" s="117">
        <f t="shared" si="33"/>
        <v>0</v>
      </c>
      <c r="F146" s="111">
        <v>0</v>
      </c>
      <c r="G146" s="128">
        <f t="shared" si="33"/>
        <v>0</v>
      </c>
    </row>
    <row r="147" spans="1:7" x14ac:dyDescent="0.35">
      <c r="A147" s="149">
        <v>3113</v>
      </c>
      <c r="B147" s="120" t="s">
        <v>224</v>
      </c>
      <c r="C147" s="121">
        <v>0</v>
      </c>
      <c r="D147" s="121">
        <v>0</v>
      </c>
      <c r="E147" s="121">
        <v>0</v>
      </c>
      <c r="F147" s="5">
        <v>0</v>
      </c>
      <c r="G147" s="99">
        <v>0</v>
      </c>
    </row>
    <row r="148" spans="1:7" x14ac:dyDescent="0.35">
      <c r="A148" s="100">
        <v>1001</v>
      </c>
      <c r="B148" s="27" t="s">
        <v>150</v>
      </c>
      <c r="C148" s="99"/>
      <c r="D148" s="5"/>
      <c r="E148" s="5"/>
      <c r="F148" s="5"/>
      <c r="G148" s="5"/>
    </row>
    <row r="149" spans="1:7" x14ac:dyDescent="0.35">
      <c r="A149" s="150" t="s">
        <v>201</v>
      </c>
      <c r="B149" s="36" t="s">
        <v>202</v>
      </c>
      <c r="C149" s="99"/>
      <c r="D149" s="5"/>
      <c r="E149" s="5"/>
      <c r="F149" s="5"/>
      <c r="G149" s="5"/>
    </row>
    <row r="150" spans="1:7" x14ac:dyDescent="0.35">
      <c r="A150" s="151" t="s">
        <v>192</v>
      </c>
      <c r="B150" s="152" t="s">
        <v>203</v>
      </c>
      <c r="C150" s="153">
        <f>C151</f>
        <v>0</v>
      </c>
      <c r="D150" s="153">
        <v>0</v>
      </c>
      <c r="E150" s="153">
        <v>0</v>
      </c>
      <c r="F150" s="106">
        <v>0</v>
      </c>
      <c r="G150" s="105">
        <v>0</v>
      </c>
    </row>
    <row r="151" spans="1:7" x14ac:dyDescent="0.35">
      <c r="A151" s="154">
        <v>32</v>
      </c>
      <c r="B151" s="155" t="s">
        <v>10</v>
      </c>
      <c r="C151" s="123">
        <v>0</v>
      </c>
      <c r="D151" s="123">
        <f t="shared" ref="D151:G152" si="34">D152</f>
        <v>0</v>
      </c>
      <c r="E151" s="123">
        <f t="shared" si="34"/>
        <v>0</v>
      </c>
      <c r="F151" s="115">
        <v>0</v>
      </c>
      <c r="G151" s="127">
        <f t="shared" si="34"/>
        <v>0</v>
      </c>
    </row>
    <row r="152" spans="1:7" x14ac:dyDescent="0.35">
      <c r="A152" s="156">
        <v>322</v>
      </c>
      <c r="B152" s="8" t="s">
        <v>204</v>
      </c>
      <c r="C152" s="121">
        <v>0</v>
      </c>
      <c r="D152" s="121">
        <f t="shared" si="34"/>
        <v>0</v>
      </c>
      <c r="E152" s="121">
        <f t="shared" si="34"/>
        <v>0</v>
      </c>
      <c r="F152" s="5">
        <v>0</v>
      </c>
      <c r="G152" s="99">
        <f t="shared" si="34"/>
        <v>0</v>
      </c>
    </row>
    <row r="153" spans="1:7" x14ac:dyDescent="0.35">
      <c r="A153" s="156">
        <v>3222</v>
      </c>
      <c r="B153" s="8" t="s">
        <v>67</v>
      </c>
      <c r="C153" s="121">
        <v>0</v>
      </c>
      <c r="D153" s="86">
        <v>0</v>
      </c>
      <c r="E153" s="86">
        <v>0</v>
      </c>
      <c r="F153" s="5">
        <v>0</v>
      </c>
      <c r="G153" s="5">
        <v>0</v>
      </c>
    </row>
    <row r="154" spans="1:7" x14ac:dyDescent="0.35">
      <c r="A154" s="157">
        <v>1001</v>
      </c>
      <c r="B154" s="27" t="s">
        <v>150</v>
      </c>
      <c r="C154" s="121"/>
      <c r="D154" s="86"/>
      <c r="E154" s="86"/>
      <c r="F154" s="5"/>
      <c r="G154" s="5"/>
    </row>
    <row r="155" spans="1:7" x14ac:dyDescent="0.35">
      <c r="A155" s="150" t="s">
        <v>205</v>
      </c>
      <c r="B155" s="36" t="s">
        <v>177</v>
      </c>
      <c r="C155" s="121"/>
      <c r="D155" s="86"/>
      <c r="E155" s="86"/>
      <c r="F155" s="5"/>
      <c r="G155" s="5"/>
    </row>
    <row r="156" spans="1:7" x14ac:dyDescent="0.35">
      <c r="A156" s="151" t="s">
        <v>206</v>
      </c>
      <c r="B156" s="152" t="s">
        <v>207</v>
      </c>
      <c r="C156" s="153"/>
      <c r="D156" s="153"/>
      <c r="E156" s="153"/>
      <c r="F156" s="106"/>
      <c r="G156" s="105"/>
    </row>
    <row r="157" spans="1:7" x14ac:dyDescent="0.35">
      <c r="A157" s="158">
        <v>3</v>
      </c>
      <c r="B157" s="159" t="s">
        <v>4</v>
      </c>
      <c r="C157" s="117">
        <v>0</v>
      </c>
      <c r="D157" s="117">
        <v>2124</v>
      </c>
      <c r="E157" s="117">
        <v>0</v>
      </c>
      <c r="F157" s="111">
        <v>0</v>
      </c>
      <c r="G157" s="128">
        <v>0</v>
      </c>
    </row>
    <row r="158" spans="1:7" x14ac:dyDescent="0.35">
      <c r="A158" s="112">
        <v>32</v>
      </c>
      <c r="B158" s="113" t="s">
        <v>222</v>
      </c>
      <c r="C158" s="114">
        <v>0</v>
      </c>
      <c r="D158" s="114">
        <v>2124</v>
      </c>
      <c r="E158" s="114">
        <v>0</v>
      </c>
      <c r="F158" s="115">
        <f t="shared" ref="F158:F159" si="35">(E158/D158)*100</f>
        <v>0</v>
      </c>
      <c r="G158" s="127">
        <v>0</v>
      </c>
    </row>
    <row r="159" spans="1:7" x14ac:dyDescent="0.35">
      <c r="A159" s="132">
        <v>322</v>
      </c>
      <c r="B159" s="133" t="s">
        <v>65</v>
      </c>
      <c r="C159" s="134">
        <v>0</v>
      </c>
      <c r="D159" s="134">
        <v>2124</v>
      </c>
      <c r="E159" s="134">
        <v>0</v>
      </c>
      <c r="F159" s="111">
        <f t="shared" si="35"/>
        <v>0</v>
      </c>
      <c r="G159" s="128">
        <v>0</v>
      </c>
    </row>
    <row r="160" spans="1:7" x14ac:dyDescent="0.35">
      <c r="A160" s="156">
        <v>3225</v>
      </c>
      <c r="B160" s="8" t="s">
        <v>161</v>
      </c>
      <c r="C160" s="121">
        <v>0</v>
      </c>
      <c r="D160" s="86">
        <v>2124</v>
      </c>
      <c r="E160" s="86">
        <v>0</v>
      </c>
      <c r="F160" s="5">
        <v>0</v>
      </c>
      <c r="G160" s="5">
        <v>0</v>
      </c>
    </row>
    <row r="161" spans="1:7" x14ac:dyDescent="0.35">
      <c r="A161" s="151" t="s">
        <v>208</v>
      </c>
      <c r="B161" s="152" t="s">
        <v>209</v>
      </c>
      <c r="C161" s="153"/>
      <c r="D161" s="153"/>
      <c r="E161" s="153"/>
      <c r="F161" s="106"/>
      <c r="G161" s="105"/>
    </row>
    <row r="162" spans="1:7" x14ac:dyDescent="0.35">
      <c r="A162" s="158">
        <v>3</v>
      </c>
      <c r="B162" s="159" t="s">
        <v>4</v>
      </c>
      <c r="C162" s="117">
        <v>0</v>
      </c>
      <c r="D162" s="117">
        <v>600</v>
      </c>
      <c r="E162" s="117">
        <f t="shared" ref="E162" si="36">E163</f>
        <v>0</v>
      </c>
      <c r="F162" s="111">
        <v>0</v>
      </c>
      <c r="G162" s="128">
        <v>0</v>
      </c>
    </row>
    <row r="163" spans="1:7" x14ac:dyDescent="0.35">
      <c r="A163" s="112">
        <v>32</v>
      </c>
      <c r="B163" s="113" t="s">
        <v>10</v>
      </c>
      <c r="C163" s="114">
        <v>0</v>
      </c>
      <c r="D163" s="114">
        <v>600</v>
      </c>
      <c r="E163" s="114">
        <v>0</v>
      </c>
      <c r="F163" s="115">
        <v>0</v>
      </c>
      <c r="G163" s="127">
        <v>0</v>
      </c>
    </row>
    <row r="164" spans="1:7" x14ac:dyDescent="0.35">
      <c r="A164" s="132">
        <v>322</v>
      </c>
      <c r="B164" s="133" t="s">
        <v>65</v>
      </c>
      <c r="C164" s="134">
        <v>0</v>
      </c>
      <c r="D164" s="134">
        <v>600</v>
      </c>
      <c r="E164" s="134">
        <v>0</v>
      </c>
      <c r="F164" s="111">
        <v>0</v>
      </c>
      <c r="G164" s="128">
        <v>0</v>
      </c>
    </row>
    <row r="165" spans="1:7" x14ac:dyDescent="0.35">
      <c r="A165" s="135">
        <v>3225</v>
      </c>
      <c r="B165" s="32" t="s">
        <v>223</v>
      </c>
      <c r="C165" s="137">
        <v>0</v>
      </c>
      <c r="D165" s="44">
        <v>600</v>
      </c>
      <c r="E165" s="44">
        <v>0</v>
      </c>
      <c r="F165" s="5">
        <v>0</v>
      </c>
      <c r="G165" s="99">
        <v>0</v>
      </c>
    </row>
    <row r="166" spans="1:7" x14ac:dyDescent="0.35">
      <c r="A166" s="157">
        <v>1001</v>
      </c>
      <c r="B166" s="27" t="s">
        <v>150</v>
      </c>
      <c r="C166" s="121"/>
      <c r="D166" s="86"/>
      <c r="E166" s="86"/>
      <c r="F166" s="5"/>
      <c r="G166" s="5"/>
    </row>
    <row r="167" spans="1:7" x14ac:dyDescent="0.35">
      <c r="A167" s="101">
        <v>1001</v>
      </c>
      <c r="B167" s="101" t="s">
        <v>150</v>
      </c>
      <c r="C167" s="121"/>
      <c r="D167" s="86"/>
      <c r="E167" s="86"/>
      <c r="F167" s="5"/>
      <c r="G167" s="5"/>
    </row>
    <row r="168" spans="1:7" x14ac:dyDescent="0.35">
      <c r="A168" s="101" t="s">
        <v>210</v>
      </c>
      <c r="B168" s="101" t="s">
        <v>211</v>
      </c>
      <c r="C168" s="121"/>
      <c r="D168" s="86"/>
      <c r="E168" s="86"/>
      <c r="F168" s="5"/>
      <c r="G168" s="5"/>
    </row>
    <row r="169" spans="1:7" x14ac:dyDescent="0.35">
      <c r="A169" s="162" t="s">
        <v>212</v>
      </c>
      <c r="B169" s="162" t="s">
        <v>213</v>
      </c>
      <c r="C169" s="121"/>
      <c r="D169" s="86"/>
      <c r="E169" s="86"/>
      <c r="F169" s="5"/>
      <c r="G169" s="122"/>
    </row>
    <row r="170" spans="1:7" x14ac:dyDescent="0.35">
      <c r="A170" s="163" t="s">
        <v>214</v>
      </c>
      <c r="B170" s="163" t="s">
        <v>197</v>
      </c>
      <c r="C170" s="164"/>
      <c r="D170" s="164"/>
      <c r="E170" s="164"/>
      <c r="F170" s="165"/>
      <c r="G170" s="165"/>
    </row>
    <row r="171" spans="1:7" x14ac:dyDescent="0.35">
      <c r="A171" s="166">
        <v>4</v>
      </c>
      <c r="B171" s="166" t="s">
        <v>6</v>
      </c>
      <c r="C171" s="167">
        <f>SUM(C172)</f>
        <v>0</v>
      </c>
      <c r="D171" s="167">
        <f t="shared" ref="D171:E171" si="37">SUM(D172)</f>
        <v>0</v>
      </c>
      <c r="E171" s="167">
        <f t="shared" si="37"/>
        <v>5431.25</v>
      </c>
      <c r="F171" s="168">
        <v>0</v>
      </c>
      <c r="G171" s="168">
        <v>0</v>
      </c>
    </row>
    <row r="172" spans="1:7" x14ac:dyDescent="0.35">
      <c r="A172" s="112">
        <v>45</v>
      </c>
      <c r="B172" s="113" t="s">
        <v>218</v>
      </c>
      <c r="C172" s="114">
        <v>0</v>
      </c>
      <c r="D172" s="114">
        <v>0</v>
      </c>
      <c r="E172" s="114">
        <f>E173</f>
        <v>5431.25</v>
      </c>
      <c r="F172" s="115">
        <v>0</v>
      </c>
      <c r="G172" s="115">
        <v>0</v>
      </c>
    </row>
    <row r="173" spans="1:7" x14ac:dyDescent="0.35">
      <c r="A173" s="108">
        <v>451</v>
      </c>
      <c r="B173" s="109" t="s">
        <v>94</v>
      </c>
      <c r="C173" s="117">
        <f>SUM(C174:C175)</f>
        <v>0</v>
      </c>
      <c r="D173" s="117">
        <v>0</v>
      </c>
      <c r="E173" s="117">
        <v>5431.25</v>
      </c>
      <c r="F173" s="128">
        <f>SUM(F174:F175)</f>
        <v>0</v>
      </c>
      <c r="G173" s="128">
        <f>SUM(G174:G175)</f>
        <v>0</v>
      </c>
    </row>
    <row r="174" spans="1:7" x14ac:dyDescent="0.35">
      <c r="A174" s="119">
        <v>4511</v>
      </c>
      <c r="B174" s="120" t="s">
        <v>219</v>
      </c>
      <c r="C174" s="121">
        <v>0</v>
      </c>
      <c r="D174" s="86">
        <v>0</v>
      </c>
      <c r="E174" s="86">
        <v>5431.25</v>
      </c>
      <c r="F174" s="5">
        <v>0</v>
      </c>
      <c r="G174" s="122">
        <v>0</v>
      </c>
    </row>
    <row r="175" spans="1:7" x14ac:dyDescent="0.35">
      <c r="A175" s="119">
        <v>4225</v>
      </c>
      <c r="B175" s="120" t="s">
        <v>215</v>
      </c>
      <c r="C175" s="121">
        <v>0</v>
      </c>
      <c r="D175" s="86">
        <v>0</v>
      </c>
      <c r="E175" s="86">
        <v>5431.25</v>
      </c>
      <c r="F175" s="5">
        <v>0</v>
      </c>
      <c r="G175" s="122">
        <v>0</v>
      </c>
    </row>
    <row r="176" spans="1:7" x14ac:dyDescent="0.35">
      <c r="A176" s="170" t="s">
        <v>154</v>
      </c>
      <c r="B176" s="171" t="s">
        <v>155</v>
      </c>
      <c r="C176" s="172"/>
      <c r="D176" s="169"/>
      <c r="E176" s="169"/>
      <c r="F176" s="106"/>
      <c r="G176" s="106"/>
    </row>
    <row r="177" spans="1:7" x14ac:dyDescent="0.35">
      <c r="A177" s="166">
        <v>4</v>
      </c>
      <c r="B177" s="166" t="s">
        <v>6</v>
      </c>
      <c r="C177" s="167">
        <v>382.68</v>
      </c>
      <c r="D177" s="167">
        <f t="shared" ref="D177:E177" si="38">SUM(D178)</f>
        <v>3000</v>
      </c>
      <c r="E177" s="167">
        <f t="shared" si="38"/>
        <v>121.86</v>
      </c>
      <c r="F177" s="168">
        <v>0</v>
      </c>
      <c r="G177" s="168">
        <v>0</v>
      </c>
    </row>
    <row r="178" spans="1:7" ht="25" x14ac:dyDescent="0.35">
      <c r="A178" s="112">
        <v>42</v>
      </c>
      <c r="B178" s="113" t="s">
        <v>90</v>
      </c>
      <c r="C178" s="114">
        <v>382.68</v>
      </c>
      <c r="D178" s="114">
        <f>D179</f>
        <v>3000</v>
      </c>
      <c r="E178" s="114">
        <f>E179</f>
        <v>121.86</v>
      </c>
      <c r="F178" s="115">
        <v>0</v>
      </c>
      <c r="G178" s="115">
        <v>0</v>
      </c>
    </row>
    <row r="179" spans="1:7" x14ac:dyDescent="0.35">
      <c r="A179" s="108">
        <v>424</v>
      </c>
      <c r="B179" s="109" t="s">
        <v>216</v>
      </c>
      <c r="C179" s="110">
        <v>382.68</v>
      </c>
      <c r="D179" s="110">
        <v>3000</v>
      </c>
      <c r="E179" s="110">
        <f>SUM(E180)</f>
        <v>121.86</v>
      </c>
      <c r="F179" s="111">
        <f t="shared" ref="F179:G179" si="39">SUM(F180)</f>
        <v>0</v>
      </c>
      <c r="G179" s="111">
        <f t="shared" si="39"/>
        <v>0</v>
      </c>
    </row>
    <row r="180" spans="1:7" x14ac:dyDescent="0.35">
      <c r="A180" s="119">
        <v>4241</v>
      </c>
      <c r="B180" s="120" t="s">
        <v>92</v>
      </c>
      <c r="C180" s="121">
        <v>382.68</v>
      </c>
      <c r="D180" s="86">
        <v>3000</v>
      </c>
      <c r="E180" s="86">
        <v>121.86</v>
      </c>
      <c r="F180" s="5">
        <v>0</v>
      </c>
      <c r="G180" s="122">
        <v>0</v>
      </c>
    </row>
    <row r="181" spans="1:7" x14ac:dyDescent="0.35">
      <c r="A181" s="119"/>
      <c r="B181" s="120"/>
      <c r="C181" s="121"/>
      <c r="D181" s="86"/>
      <c r="E181" s="86"/>
      <c r="F181" s="5"/>
      <c r="G181" s="122"/>
    </row>
    <row r="182" spans="1:7" x14ac:dyDescent="0.35">
      <c r="A182" s="173"/>
      <c r="B182" s="161"/>
      <c r="C182" s="137"/>
      <c r="D182" s="44"/>
      <c r="E182" s="44"/>
      <c r="F182" s="32"/>
      <c r="G182" s="32"/>
    </row>
    <row r="183" spans="1:7" x14ac:dyDescent="0.35">
      <c r="A183" s="174" t="s">
        <v>217</v>
      </c>
      <c r="B183" s="120"/>
      <c r="C183" s="86">
        <f>C10+C46+C67+C103+C125+C144+C150+C157+C162+C110+C177</f>
        <v>465358.00000000006</v>
      </c>
      <c r="D183" s="86">
        <f>SUM(D10+D46+D67+D110+D125+D144+D151+D171+D177+D103+D157+D162)</f>
        <v>984388</v>
      </c>
      <c r="E183" s="86">
        <f>SUM(E10+E67+E110+E125+E144+E151+E171+E177+E46)</f>
        <v>586703.67000000004</v>
      </c>
      <c r="F183" s="5">
        <v>0</v>
      </c>
      <c r="G183" s="5">
        <v>0</v>
      </c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i prihodi prema izvoru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2024-07-29T09:56:25Z</cp:lastPrinted>
  <dcterms:created xsi:type="dcterms:W3CDTF">2022-08-12T12:51:27Z</dcterms:created>
  <dcterms:modified xsi:type="dcterms:W3CDTF">2025-02-04T19:19:35Z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